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Wydatki ogółem_2008" sheetId="1" r:id="rId1"/>
    <sheet name="Wydatki własne" sheetId="2" r:id="rId2"/>
    <sheet name="Wydatki zlecone" sheetId="3" r:id="rId3"/>
    <sheet name="Dochody zlecone" sheetId="4" r:id="rId4"/>
    <sheet name="Dochody własne" sheetId="5" r:id="rId5"/>
    <sheet name="Dochody ogółem_2008" sheetId="6" r:id="rId6"/>
  </sheets>
  <definedNames>
    <definedName name="_xlnm._FilterDatabase" localSheetId="5" hidden="1">'Dochody ogółem_2008'!$A$7:$I$171</definedName>
    <definedName name="_xlnm.Print_Area" localSheetId="5">'Dochody ogółem_2008'!$A$1:$I$172</definedName>
    <definedName name="_xlnm.Print_Area" localSheetId="4">'Dochody własne'!$A$1:$I$153</definedName>
    <definedName name="_xlnm.Print_Area" localSheetId="0">'Wydatki ogółem_2008'!$A$1:$N$100</definedName>
    <definedName name="_xlnm.Print_Area" localSheetId="1">'Wydatki własne'!$A$1:$N$78</definedName>
    <definedName name="_xlnm.Print_Area" localSheetId="2">'Wydatki zlecone'!$A$1:$N$35</definedName>
    <definedName name="_xlnm.Print_Titles" localSheetId="5">'Dochody ogółem_2008'!$8:$8</definedName>
    <definedName name="_xlnm.Print_Titles" localSheetId="0">'Wydatki ogółem_2008'!$10:$10</definedName>
    <definedName name="_xlnm.Print_Titles" localSheetId="1">'Wydatki własne'!$10:$10</definedName>
    <definedName name="_xlnm.Print_Titles" localSheetId="2">'Wydatki zlecone'!$10:$10</definedName>
  </definedNames>
  <calcPr fullCalcOnLoad="1"/>
</workbook>
</file>

<file path=xl/sharedStrings.xml><?xml version="1.0" encoding="utf-8"?>
<sst xmlns="http://schemas.openxmlformats.org/spreadsheetml/2006/main" count="1104" uniqueCount="280">
  <si>
    <t>Załącznik nr 1</t>
  </si>
  <si>
    <t>Rady Powiatu Zgierskiego</t>
  </si>
  <si>
    <t>w zł</t>
  </si>
  <si>
    <t>Dział</t>
  </si>
  <si>
    <t>Rozdz.</t>
  </si>
  <si>
    <t>§</t>
  </si>
  <si>
    <t>Treść</t>
  </si>
  <si>
    <t>Wsk. 7:5</t>
  </si>
  <si>
    <t>Wsk. 7:6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</si>
  <si>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</si>
  <si>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</si>
  <si>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</si>
  <si>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</si>
  <si>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</si>
  <si>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</si>
  <si>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</si>
  <si>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</si>
  <si>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</si>
  <si>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01027</t>
  </si>
  <si>
    <t>Agencja Restrukturyzacji i Modernizacji Rolnictwa</t>
  </si>
  <si>
    <t>2700</t>
  </si>
  <si>
    <t>Środki na dofinansowanie własnych zadań bieżących gmin (związków gmin), powiatów (związków powiatów), samorządów województw, pozyskane z innych źródeł</t>
  </si>
  <si>
    <t>Transport i łączność</t>
  </si>
  <si>
    <t>Drogi publiczne powiatowe</t>
  </si>
  <si>
    <t>0690</t>
  </si>
  <si>
    <t>Wpływy z różnych opłat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</si>
  <si>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</si>
  <si>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</si>
  <si>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</si>
  <si>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</si>
  <si>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</si>
  <si>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</si>
  <si>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0840</t>
  </si>
  <si>
    <t>0920</t>
  </si>
  <si>
    <t xml:space="preserve">Pozostałe odsetki </t>
  </si>
  <si>
    <t>2360</t>
  </si>
  <si>
    <t>Dochody JST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</si>
  <si>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</si>
  <si>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</si>
  <si>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</si>
  <si>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</si>
  <si>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71015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</si>
  <si>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</si>
  <si>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</si>
  <si>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</si>
  <si>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75011</t>
  </si>
  <si>
    <t>Urzędy wojewódzkie</t>
  </si>
  <si>
    <t xml:space="preserve">Starostwa powiatowe </t>
  </si>
  <si>
    <t>0420</t>
  </si>
  <si>
    <t>Wpływy z opłaty komunikacyjnej</t>
  </si>
  <si>
    <t>0750</t>
  </si>
  <si>
    <t>Dochody z najmu i dzierżawy składników majątkowych Skarbu Państwa, JST lub innych jednostek zaliczanych do sektora finansów publicznych oraz innych umów o podobnym charakterze</t>
  </si>
  <si>
    <t>0830</t>
  </si>
  <si>
    <t>Wpływy z usług</t>
  </si>
  <si>
    <t>0960</t>
  </si>
  <si>
    <t>Otrzymane spadki, zapisy i darowizny w postaci pieniężnej</t>
  </si>
  <si>
    <t>75045</t>
  </si>
  <si>
    <t>Komisje poborowe</t>
  </si>
  <si>
    <t xml:space="preserve"> Dotacje celowe otrzymane z budżetu państwa na zadania bieżące realizowane przez powiat na podstawie porozumień z organami administracji rządowej</t>
  </si>
  <si>
    <t>Bezpieczeństwo publiczne i ochrona przeciwpożarowa</t>
  </si>
  <si>
    <t xml:space="preserve">Komendy powiatowe PSP </t>
  </si>
  <si>
    <t>Pozostałe odsetki</t>
  </si>
  <si>
    <t>6300</t>
  </si>
  <si>
    <t>Wpływy z tytułu pomocy finansowej udzielanej między jednostkami samorządu terytorialnego na dofinansowanie własnych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</si>
  <si>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</si>
  <si>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</si>
  <si>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</si>
  <si>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</si>
  <si>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</si>
  <si>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</si>
  <si>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</si>
  <si>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</si>
  <si>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</si>
  <si>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</si>
  <si>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</si>
  <si>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</si>
  <si>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</si>
  <si>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</si>
  <si>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</si>
  <si>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</si>
  <si>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</si>
  <si>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</si>
  <si>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Oświata i wychowanie</t>
  </si>
  <si>
    <t>Szkoły podstawowe specjalne</t>
  </si>
  <si>
    <t xml:space="preserve"> </t>
  </si>
  <si>
    <t>Licea ogólnokształacące</t>
  </si>
  <si>
    <t>Szkoły zawodowe</t>
  </si>
  <si>
    <t>0870</t>
  </si>
  <si>
    <t>Wpływy ze sprzedaży składników majątkowych</t>
  </si>
  <si>
    <t>80134</t>
  </si>
  <si>
    <t>Szkoły zawodowe specjalne</t>
  </si>
  <si>
    <t>Wpływy ze sprzedaży wyrobów</t>
  </si>
  <si>
    <t>80195</t>
  </si>
  <si>
    <t>Pozostała działalność</t>
  </si>
  <si>
    <t>2130</t>
  </si>
  <si>
    <t>Dotacje celowe otrzymane z budżetu państwa na realizację bieżących zadań własnych powiatu</t>
  </si>
  <si>
    <t>851</t>
  </si>
  <si>
    <t>Ochrona zdrowia</t>
  </si>
  <si>
    <t>85121</t>
  </si>
  <si>
    <t>Lecznictwo ambulatoryjne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</si>
  <si>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</si>
  <si>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</si>
  <si>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</si>
  <si>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</si>
  <si>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</si>
  <si>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 - wychowawcze</t>
  </si>
  <si>
    <t>2320</t>
  </si>
  <si>
    <t>Dotacje celowe przekazane dla powiatu na zadania bieżące realizowane na podstawie porozumień (umów) między JST</t>
  </si>
  <si>
    <t>85202</t>
  </si>
  <si>
    <t>Domy pomocy społecznej</t>
  </si>
  <si>
    <t>85203</t>
  </si>
  <si>
    <t>Ośrodki wsparcia</t>
  </si>
  <si>
    <t>85204</t>
  </si>
  <si>
    <t>Rodziny zastępcze</t>
  </si>
  <si>
    <t>Dotacje celowe otrzymane z powiatu na zadania bieżace realizowane na podstawie (umów) miedzy JST</t>
  </si>
  <si>
    <t>853</t>
  </si>
  <si>
    <t>Pozostałe zadania w zakresie polityki społecznej</t>
  </si>
  <si>
    <t>85324</t>
  </si>
  <si>
    <t>PFRON</t>
  </si>
  <si>
    <t>85333</t>
  </si>
  <si>
    <t>Powiatowe urzędy pracy</t>
  </si>
  <si>
    <t>Edukacyjna opieka wychowawcza</t>
  </si>
  <si>
    <t>85402</t>
  </si>
  <si>
    <t>Specjalne ośrodki wychowawcze</t>
  </si>
  <si>
    <t>85403</t>
  </si>
  <si>
    <t>Specjalne ośrodki szkolno - wychowawcze</t>
  </si>
  <si>
    <t>Poradnie psychologiczno - pedagogiczne, w tym inne poradnie specjalistyczne</t>
  </si>
  <si>
    <t>Placówki wychowania pozaszkolnego</t>
  </si>
  <si>
    <t>Internaty i bursy szkolne</t>
  </si>
  <si>
    <t>900</t>
  </si>
  <si>
    <t>Gospodarka komunalna i ochrona środowiska</t>
  </si>
  <si>
    <t>90011</t>
  </si>
  <si>
    <t>Fundusz Ochrony Środowiska i Gospodarki Wodnej</t>
  </si>
  <si>
    <t>Razem:</t>
  </si>
  <si>
    <t>Państwowy Fundusz Rehabilitacji Osób Niepełnosprawnych</t>
  </si>
  <si>
    <t>Dz.</t>
  </si>
  <si>
    <t xml:space="preserve">Rozdz. </t>
  </si>
  <si>
    <t>w tym:</t>
  </si>
  <si>
    <t>Wsk. 6:4</t>
  </si>
  <si>
    <t>Wsk. 6:5</t>
  </si>
  <si>
    <t>Wydatki bieżące</t>
  </si>
  <si>
    <t>z tego:</t>
  </si>
  <si>
    <t>Wynagrodzenia i pochodne</t>
  </si>
  <si>
    <t>Dotacje</t>
  </si>
  <si>
    <t>Wydatki na obsługę długu</t>
  </si>
  <si>
    <t>Pozostałe wydatki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</si>
  <si>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</si>
  <si>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</si>
  <si>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</si>
  <si>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</si>
  <si>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</si>
  <si>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</si>
  <si>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</si>
  <si>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</si>
  <si>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</si>
  <si>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</si>
  <si>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</si>
  <si>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</si>
  <si>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</si>
  <si>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</si>
  <si>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02002</t>
  </si>
  <si>
    <t>Nadzór nad gospodarką leśną</t>
  </si>
  <si>
    <t>600</t>
  </si>
  <si>
    <t>60014</t>
  </si>
  <si>
    <t>700</t>
  </si>
  <si>
    <t>70005</t>
  </si>
  <si>
    <t>750</t>
  </si>
  <si>
    <t>75019</t>
  </si>
  <si>
    <t>Rady powiatów</t>
  </si>
  <si>
    <t>75020</t>
  </si>
  <si>
    <t>Starostwa powiatowe</t>
  </si>
  <si>
    <t>75075</t>
  </si>
  <si>
    <t>Promocja JST</t>
  </si>
  <si>
    <t>754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</si>
  <si>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</si>
  <si>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</si>
  <si>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</si>
  <si>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</si>
  <si>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</si>
  <si>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JST</t>
  </si>
  <si>
    <t>75818</t>
  </si>
  <si>
    <t>Rezerwy ogólne i celowe</t>
  </si>
  <si>
    <t>801</t>
  </si>
  <si>
    <t>80102</t>
  </si>
  <si>
    <t>80110</t>
  </si>
  <si>
    <t>Gimnazja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</si>
  <si>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</si>
  <si>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</si>
  <si>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</si>
  <si>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</si>
  <si>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</si>
  <si>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</si>
  <si>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</si>
  <si>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80146</t>
  </si>
  <si>
    <t xml:space="preserve">Dokształcanie i doskonalenie nauczycieli </t>
  </si>
  <si>
    <t>85111</t>
  </si>
  <si>
    <t>Szpitale ogólne</t>
  </si>
  <si>
    <t>Składki na ubezpieczenie zdrowotne oraz świadczenia dla osób nieobjętych obowiązkiem ubezpieczenia zdrowotnego</t>
  </si>
  <si>
    <t>85195</t>
  </si>
  <si>
    <t>85218</t>
  </si>
  <si>
    <t>Powiatowe centra pomocy rodzinie</t>
  </si>
  <si>
    <t>85220</t>
  </si>
  <si>
    <t>Jednostki specjalistycznego poradnictwa, mieszkania chronione i ośrodki interwencji kryzysowej</t>
  </si>
  <si>
    <t>854</t>
  </si>
  <si>
    <t>85401</t>
  </si>
  <si>
    <t>Świetlice szkolne</t>
  </si>
  <si>
    <t>85406</t>
  </si>
  <si>
    <t>Poradnie psychologiczno - pedagogiczne, w tym poradnie specjalistyczne</t>
  </si>
  <si>
    <t>85407</t>
  </si>
  <si>
    <t>85410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</si>
  <si>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</si>
  <si>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</si>
  <si>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</si>
  <si>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</si>
  <si>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</si>
  <si>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</si>
  <si>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</si>
  <si>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</si>
  <si>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</si>
  <si>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</si>
  <si>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</si>
  <si>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</si>
  <si>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2710</t>
  </si>
  <si>
    <t>Wpływy z tytułu pomocy finansowej udzielanej między jednostkami samorządu terytorialnego na dofinansowanie własnych zadań bieżących</t>
  </si>
  <si>
    <t>6260</t>
  </si>
  <si>
    <t>2690</t>
  </si>
  <si>
    <t>85415</t>
  </si>
  <si>
    <t>2708</t>
  </si>
  <si>
    <t>2709</t>
  </si>
  <si>
    <t>Dotacje otrzymane z funduszy celowych na finansowanie lub dofinansowanie kosztów realizacji inwestycji i zakupów inwestycyjnych jednostek sektora finansów publicznych</t>
  </si>
  <si>
    <t>Środki z Funduszu Pracy otrzymane przez powiat z przeznaczeniem na finansowanie kosztów wynagrodzenia i składek na ubezpieczenia społeczne pracowników powiatowego urzędu pracy</t>
  </si>
  <si>
    <t>Pomoc materialna dla uczniów</t>
  </si>
  <si>
    <t>Wydatki majątkowe</t>
  </si>
  <si>
    <t>90001</t>
  </si>
  <si>
    <t>Gospodarka ściekowa i ochrona wód</t>
  </si>
  <si>
    <t xml:space="preserve">Wpływy ze sprzedaży wyrobów </t>
  </si>
  <si>
    <t>Załącznik nr 4</t>
  </si>
  <si>
    <t>Wydatki ogółem - 2008 rok</t>
  </si>
  <si>
    <t>Plan pierwotny 2007 r.</t>
  </si>
  <si>
    <t>Przewidywane wykonanie 2007 r.</t>
  </si>
  <si>
    <t>01028</t>
  </si>
  <si>
    <t>751</t>
  </si>
  <si>
    <t>75109</t>
  </si>
  <si>
    <t>75495</t>
  </si>
  <si>
    <t>85311</t>
  </si>
  <si>
    <t>85334</t>
  </si>
  <si>
    <t>92109</t>
  </si>
  <si>
    <t>92114</t>
  </si>
  <si>
    <t>Fundusz Ochrony Gruntów Rolnych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</si>
  <si>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</si>
  <si>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</si>
  <si>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Rehabilitacja zawodowa i społeczna osób niepełnosprawnych</t>
  </si>
  <si>
    <t>Pomoc dla repatriantów</t>
  </si>
  <si>
    <t>Domy i ośrodki kultury, świetlice i kluby</t>
  </si>
  <si>
    <t>Pozostałe instytucje kultury</t>
  </si>
  <si>
    <t>75421</t>
  </si>
  <si>
    <t>Zarządzanie kryzysowe</t>
  </si>
  <si>
    <t>2110</t>
  </si>
  <si>
    <t>Pomoc dla repetriantów</t>
  </si>
  <si>
    <t>2440</t>
  </si>
  <si>
    <t>0580</t>
  </si>
  <si>
    <t>6430</t>
  </si>
  <si>
    <t>Dotacje otrzymane z funduszy celowych na realizację zadań bieżących jednostek sektora finansów publicznych</t>
  </si>
  <si>
    <t>Grzywny i inne kary pieniężne od osób prawnych i innych jednostek organizacyjnych</t>
  </si>
  <si>
    <t>Dotacje celowe otrzymane z budżetu państwa na realizację inwestycji i zakupów inwestycyjnych własnych powiatu</t>
  </si>
  <si>
    <t>Załącznik nr 2</t>
  </si>
  <si>
    <t>Załącznik nr 3</t>
  </si>
  <si>
    <t>Załącznik nr 5</t>
  </si>
  <si>
    <t>Załącznik nr 6</t>
  </si>
  <si>
    <t>Dochody zadania zlecone - 2008 rok</t>
  </si>
  <si>
    <t>Dochody zadania własne - 2008 rok</t>
  </si>
  <si>
    <t>Wydatki zadania zlecone - 2008 rok</t>
  </si>
  <si>
    <t>Wydatki zadania własne - 2008 rok</t>
  </si>
  <si>
    <t>Dochody  ogółem - 2008 rok</t>
  </si>
  <si>
    <t>Plan na 2008 r.</t>
  </si>
  <si>
    <t>do uchwały nr XIV/144/07</t>
  </si>
  <si>
    <t>z dnia 27 grudnia 2007 r.</t>
  </si>
  <si>
    <t>do uchwały nrXIV/144/07</t>
  </si>
  <si>
    <t>Plan na 2008r.</t>
  </si>
  <si>
    <t xml:space="preserve">do uchwały nr XIV/144/07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</si>
</sst>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"/>
    <numFmt numFmtId="169" formatCode="#,##0.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1" xfId="19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19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19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19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19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1" xfId="19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1" xfId="0" applyNumberForma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64" fontId="7" fillId="0" borderId="1" xfId="19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view="pageBreakPreview" zoomScaleSheetLayoutView="100" workbookViewId="0" topLeftCell="E1">
      <selection activeCell="O9" sqref="O9"/>
    </sheetView>
  </sheetViews>
  <sheetFormatPr defaultColWidth="9.00390625" defaultRowHeight="12.75"/>
  <cols>
    <col min="1" max="1" width="5.00390625" style="56" customWidth="1"/>
    <col min="2" max="2" width="6.875" style="57" customWidth="1"/>
    <col min="3" max="3" width="38.25390625" style="58" customWidth="1"/>
    <col min="4" max="4" width="10.375" style="0" customWidth="1"/>
    <col min="5" max="5" width="12.625" style="0" customWidth="1"/>
    <col min="6" max="6" width="14.75390625" style="0" customWidth="1"/>
    <col min="7" max="7" width="10.75390625" style="0" customWidth="1"/>
    <col min="8" max="8" width="13.375" style="0" customWidth="1"/>
    <col min="9" max="9" width="9.25390625" style="0" customWidth="1"/>
    <col min="10" max="10" width="10.375" style="0" customWidth="1"/>
    <col min="11" max="11" width="10.875" style="0" customWidth="1"/>
    <col min="12" max="12" width="9.625" style="0" customWidth="1"/>
    <col min="13" max="13" width="9.25390625" style="0" bestFit="1" customWidth="1"/>
    <col min="14" max="14" width="7.625" style="0" customWidth="1"/>
  </cols>
  <sheetData>
    <row r="1" ht="12.75">
      <c r="K1" t="s">
        <v>236</v>
      </c>
    </row>
    <row r="2" ht="12.75">
      <c r="K2" s="2" t="s">
        <v>275</v>
      </c>
    </row>
    <row r="3" ht="12.75">
      <c r="K3" s="2" t="s">
        <v>1</v>
      </c>
    </row>
    <row r="4" ht="12.75">
      <c r="K4" s="2" t="s">
        <v>276</v>
      </c>
    </row>
    <row r="5" spans="1:14" ht="19.5" customHeight="1">
      <c r="A5" s="123" t="s">
        <v>237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3" ht="9.75" customHeight="1">
      <c r="A6" s="3"/>
      <c r="B6" s="3"/>
      <c r="C6" s="3"/>
    </row>
    <row r="7" spans="1:14" ht="12.75" customHeight="1">
      <c r="A7" s="134" t="s">
        <v>135</v>
      </c>
      <c r="B7" s="134" t="s">
        <v>136</v>
      </c>
      <c r="C7" s="119" t="s">
        <v>6</v>
      </c>
      <c r="D7" s="117" t="s">
        <v>238</v>
      </c>
      <c r="E7" s="118" t="s">
        <v>239</v>
      </c>
      <c r="F7" s="117" t="s">
        <v>274</v>
      </c>
      <c r="G7" s="127" t="s">
        <v>137</v>
      </c>
      <c r="H7" s="128"/>
      <c r="I7" s="128"/>
      <c r="J7" s="128"/>
      <c r="K7" s="128"/>
      <c r="L7" s="128"/>
      <c r="M7" s="120" t="s">
        <v>138</v>
      </c>
      <c r="N7" s="120" t="s">
        <v>139</v>
      </c>
    </row>
    <row r="8" spans="1:14" ht="12.75">
      <c r="A8" s="134"/>
      <c r="B8" s="134"/>
      <c r="C8" s="119"/>
      <c r="D8" s="117"/>
      <c r="E8" s="118"/>
      <c r="F8" s="117"/>
      <c r="G8" s="129" t="s">
        <v>140</v>
      </c>
      <c r="H8" s="131" t="s">
        <v>141</v>
      </c>
      <c r="I8" s="132"/>
      <c r="J8" s="132"/>
      <c r="K8" s="133"/>
      <c r="L8" s="129" t="s">
        <v>232</v>
      </c>
      <c r="M8" s="121"/>
      <c r="N8" s="121"/>
    </row>
    <row r="9" spans="1:14" ht="41.25" customHeight="1">
      <c r="A9" s="134"/>
      <c r="B9" s="134"/>
      <c r="C9" s="119"/>
      <c r="D9" s="117"/>
      <c r="E9" s="118"/>
      <c r="F9" s="117"/>
      <c r="G9" s="130"/>
      <c r="H9" s="59" t="s">
        <v>142</v>
      </c>
      <c r="I9" s="60" t="s">
        <v>143</v>
      </c>
      <c r="J9" s="60" t="s">
        <v>144</v>
      </c>
      <c r="K9" s="60" t="s">
        <v>145</v>
      </c>
      <c r="L9" s="130"/>
      <c r="M9" s="122"/>
      <c r="N9" s="122"/>
    </row>
    <row r="10" spans="1:14" ht="9" customHeight="1" thickBot="1">
      <c r="A10" s="8" t="s">
        <v>146</v>
      </c>
      <c r="B10" s="8" t="s">
        <v>147</v>
      </c>
      <c r="C10" s="8" t="s">
        <v>148</v>
      </c>
      <c r="D10" s="8" t="s">
        <v>149</v>
      </c>
      <c r="E10" s="8" t="s">
        <v>150</v>
      </c>
      <c r="F10" s="8" t="s">
        <v>151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156</v>
      </c>
      <c r="L10" s="8" t="s">
        <v>157</v>
      </c>
      <c r="M10" s="8" t="s">
        <v>158</v>
      </c>
      <c r="N10" s="8" t="s">
        <v>159</v>
      </c>
    </row>
    <row r="11" spans="1:14" ht="13.5" thickTop="1">
      <c r="A11" s="28" t="s">
        <v>9</v>
      </c>
      <c r="B11" s="28"/>
      <c r="C11" s="61" t="s">
        <v>10</v>
      </c>
      <c r="D11" s="62">
        <f>SUM(D12:D13)</f>
        <v>145500</v>
      </c>
      <c r="E11" s="62">
        <f>SUM(E12:E14)</f>
        <v>151500</v>
      </c>
      <c r="F11" s="62">
        <f aca="true" t="shared" si="0" ref="F11:L11">SUM(F12:F14)</f>
        <v>150500</v>
      </c>
      <c r="G11" s="62">
        <f>SUM(K11+J11+I11+H11)</f>
        <v>150500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150500</v>
      </c>
      <c r="L11" s="62">
        <f t="shared" si="0"/>
        <v>0</v>
      </c>
      <c r="M11" s="63">
        <f aca="true" t="shared" si="1" ref="M11:M30">F11/D11</f>
        <v>1.034364261168385</v>
      </c>
      <c r="N11" s="63">
        <f aca="true" t="shared" si="2" ref="N11:N33">F11/E11</f>
        <v>0.9933993399339934</v>
      </c>
    </row>
    <row r="12" spans="1:14" ht="24.75" customHeight="1">
      <c r="A12" s="64"/>
      <c r="B12" s="65" t="s">
        <v>11</v>
      </c>
      <c r="C12" s="66" t="s">
        <v>12</v>
      </c>
      <c r="D12" s="42">
        <v>79000</v>
      </c>
      <c r="E12" s="67">
        <v>79000</v>
      </c>
      <c r="F12" s="42">
        <v>84000</v>
      </c>
      <c r="G12" s="42">
        <f>SUM(H12:K12)</f>
        <v>84000</v>
      </c>
      <c r="H12" s="68">
        <v>0</v>
      </c>
      <c r="I12" s="68">
        <v>0</v>
      </c>
      <c r="J12" s="69">
        <v>0</v>
      </c>
      <c r="K12" s="68">
        <v>84000</v>
      </c>
      <c r="L12" s="68">
        <v>0</v>
      </c>
      <c r="M12" s="70">
        <f t="shared" si="1"/>
        <v>1.0632911392405062</v>
      </c>
      <c r="N12" s="70">
        <f t="shared" si="2"/>
        <v>1.0632911392405062</v>
      </c>
    </row>
    <row r="13" spans="1:14" ht="25.5">
      <c r="A13" s="64"/>
      <c r="B13" s="65" t="s">
        <v>18</v>
      </c>
      <c r="C13" s="66" t="s">
        <v>19</v>
      </c>
      <c r="D13" s="42">
        <v>66500</v>
      </c>
      <c r="E13" s="67">
        <v>66500</v>
      </c>
      <c r="F13" s="42">
        <v>66500</v>
      </c>
      <c r="G13" s="42">
        <v>66500</v>
      </c>
      <c r="H13" s="68">
        <v>0</v>
      </c>
      <c r="I13" s="68">
        <v>0</v>
      </c>
      <c r="J13" s="69">
        <v>0</v>
      </c>
      <c r="K13" s="68">
        <v>66500</v>
      </c>
      <c r="L13" s="68">
        <v>0</v>
      </c>
      <c r="M13" s="70">
        <f t="shared" si="1"/>
        <v>1</v>
      </c>
      <c r="N13" s="70">
        <f t="shared" si="2"/>
        <v>1</v>
      </c>
    </row>
    <row r="14" spans="1:14" ht="12.75">
      <c r="A14" s="64"/>
      <c r="B14" s="65" t="s">
        <v>240</v>
      </c>
      <c r="C14" s="66" t="s">
        <v>248</v>
      </c>
      <c r="D14" s="42">
        <v>0</v>
      </c>
      <c r="E14" s="67">
        <v>6000</v>
      </c>
      <c r="F14" s="42">
        <v>0</v>
      </c>
      <c r="G14" s="42">
        <v>0</v>
      </c>
      <c r="H14" s="68">
        <v>0</v>
      </c>
      <c r="I14" s="68">
        <v>0</v>
      </c>
      <c r="J14" s="69">
        <v>0</v>
      </c>
      <c r="K14" s="68">
        <v>0</v>
      </c>
      <c r="L14" s="68">
        <v>0</v>
      </c>
      <c r="M14" s="70">
        <v>0</v>
      </c>
      <c r="N14" s="70">
        <f t="shared" si="2"/>
        <v>0</v>
      </c>
    </row>
    <row r="15" spans="1:14" ht="12.75">
      <c r="A15" s="5" t="s">
        <v>14</v>
      </c>
      <c r="B15" s="5"/>
      <c r="C15" s="30" t="s">
        <v>15</v>
      </c>
      <c r="D15" s="71">
        <f>SUM(D16:D17)</f>
        <v>69500</v>
      </c>
      <c r="E15" s="71">
        <f>SUM(E16:E17)</f>
        <v>69500</v>
      </c>
      <c r="F15" s="82">
        <f>SUM(L15+G15)</f>
        <v>47200</v>
      </c>
      <c r="G15" s="82">
        <f>SUM(H15:K15)</f>
        <v>47200</v>
      </c>
      <c r="H15" s="71">
        <f>SUM(H16+H17)</f>
        <v>0</v>
      </c>
      <c r="I15" s="71">
        <f>SUM(I16+I17)</f>
        <v>0</v>
      </c>
      <c r="J15" s="71">
        <f>SUM(J16+J17)</f>
        <v>0</v>
      </c>
      <c r="K15" s="71">
        <f>SUM(K16+K17)</f>
        <v>47200</v>
      </c>
      <c r="L15" s="71">
        <f>SUM(L16+L17)</f>
        <v>0</v>
      </c>
      <c r="M15" s="63">
        <f t="shared" si="1"/>
        <v>0.679136690647482</v>
      </c>
      <c r="N15" s="63">
        <f t="shared" si="2"/>
        <v>0.679136690647482</v>
      </c>
    </row>
    <row r="16" spans="1:14" s="14" customFormat="1" ht="12.75">
      <c r="A16" s="65"/>
      <c r="B16" s="65" t="s">
        <v>16</v>
      </c>
      <c r="C16" s="66" t="s">
        <v>17</v>
      </c>
      <c r="D16" s="42">
        <v>39000</v>
      </c>
      <c r="E16" s="67">
        <v>39000</v>
      </c>
      <c r="F16" s="42">
        <v>16700</v>
      </c>
      <c r="G16" s="42">
        <v>16700</v>
      </c>
      <c r="H16" s="67">
        <v>0</v>
      </c>
      <c r="I16" s="67">
        <v>0</v>
      </c>
      <c r="J16" s="67">
        <v>0</v>
      </c>
      <c r="K16" s="67">
        <v>16700</v>
      </c>
      <c r="L16" s="67">
        <v>0</v>
      </c>
      <c r="M16" s="70">
        <f t="shared" si="1"/>
        <v>0.4282051282051282</v>
      </c>
      <c r="N16" s="70">
        <f t="shared" si="2"/>
        <v>0.4282051282051282</v>
      </c>
    </row>
    <row r="17" spans="1:14" ht="12.75">
      <c r="A17" s="65"/>
      <c r="B17" s="65" t="s">
        <v>160</v>
      </c>
      <c r="C17" s="66" t="s">
        <v>161</v>
      </c>
      <c r="D17" s="42">
        <v>30500</v>
      </c>
      <c r="E17" s="67">
        <v>30500</v>
      </c>
      <c r="F17" s="42">
        <v>30500</v>
      </c>
      <c r="G17" s="42">
        <v>30500</v>
      </c>
      <c r="H17" s="67">
        <v>0</v>
      </c>
      <c r="I17" s="67">
        <v>0</v>
      </c>
      <c r="J17" s="67">
        <v>0</v>
      </c>
      <c r="K17" s="68">
        <v>30500</v>
      </c>
      <c r="L17" s="68">
        <v>0</v>
      </c>
      <c r="M17" s="70">
        <f t="shared" si="1"/>
        <v>1</v>
      </c>
      <c r="N17" s="70">
        <f t="shared" si="2"/>
        <v>1</v>
      </c>
    </row>
    <row r="18" spans="1:14" ht="15.75" customHeight="1">
      <c r="A18" s="5" t="s">
        <v>162</v>
      </c>
      <c r="B18" s="5"/>
      <c r="C18" s="30" t="s">
        <v>22</v>
      </c>
      <c r="D18" s="40">
        <f aca="true" t="shared" si="3" ref="D18:L18">SUM(D19)</f>
        <v>3708800</v>
      </c>
      <c r="E18" s="40">
        <f t="shared" si="3"/>
        <v>5370300</v>
      </c>
      <c r="F18" s="82">
        <f>SUM(L18+G18)</f>
        <v>8845000</v>
      </c>
      <c r="G18" s="82">
        <f aca="true" t="shared" si="4" ref="G18:G24">SUM(H18:K18)</f>
        <v>6090000</v>
      </c>
      <c r="H18" s="40">
        <f t="shared" si="3"/>
        <v>0</v>
      </c>
      <c r="I18" s="40">
        <f t="shared" si="3"/>
        <v>915000</v>
      </c>
      <c r="J18" s="40">
        <f t="shared" si="3"/>
        <v>0</v>
      </c>
      <c r="K18" s="40">
        <f t="shared" si="3"/>
        <v>5175000</v>
      </c>
      <c r="L18" s="40">
        <f t="shared" si="3"/>
        <v>2755000</v>
      </c>
      <c r="M18" s="63">
        <f t="shared" si="1"/>
        <v>2.3848684210526314</v>
      </c>
      <c r="N18" s="63">
        <f t="shared" si="2"/>
        <v>1.6470215816621046</v>
      </c>
    </row>
    <row r="19" spans="1:14" ht="12.75">
      <c r="A19" s="65"/>
      <c r="B19" s="65" t="s">
        <v>163</v>
      </c>
      <c r="C19" s="66" t="s">
        <v>23</v>
      </c>
      <c r="D19" s="42">
        <v>3708800</v>
      </c>
      <c r="E19" s="42">
        <v>5370300</v>
      </c>
      <c r="F19" s="88">
        <f>SUM(L19+G19)</f>
        <v>8845000</v>
      </c>
      <c r="G19" s="88">
        <f t="shared" si="4"/>
        <v>6090000</v>
      </c>
      <c r="H19" s="42">
        <v>0</v>
      </c>
      <c r="I19" s="42">
        <v>915000</v>
      </c>
      <c r="J19" s="72">
        <v>0</v>
      </c>
      <c r="K19" s="42">
        <v>5175000</v>
      </c>
      <c r="L19" s="42">
        <v>2755000</v>
      </c>
      <c r="M19" s="70">
        <f t="shared" si="1"/>
        <v>2.3848684210526314</v>
      </c>
      <c r="N19" s="70">
        <f t="shared" si="2"/>
        <v>1.6470215816621046</v>
      </c>
    </row>
    <row r="20" spans="1:14" ht="12.75">
      <c r="A20" s="5" t="s">
        <v>164</v>
      </c>
      <c r="B20" s="5"/>
      <c r="C20" s="30" t="s">
        <v>28</v>
      </c>
      <c r="D20" s="40">
        <f aca="true" t="shared" si="5" ref="D20:L20">SUM(D21)</f>
        <v>77058</v>
      </c>
      <c r="E20" s="40">
        <f t="shared" si="5"/>
        <v>262421</v>
      </c>
      <c r="F20" s="40">
        <f t="shared" si="5"/>
        <v>90000</v>
      </c>
      <c r="G20" s="82">
        <f t="shared" si="4"/>
        <v>90000</v>
      </c>
      <c r="H20" s="40">
        <f t="shared" si="5"/>
        <v>0</v>
      </c>
      <c r="I20" s="40">
        <f t="shared" si="5"/>
        <v>0</v>
      </c>
      <c r="J20" s="40">
        <f t="shared" si="5"/>
        <v>0</v>
      </c>
      <c r="K20" s="40">
        <f t="shared" si="5"/>
        <v>90000</v>
      </c>
      <c r="L20" s="40">
        <f t="shared" si="5"/>
        <v>0</v>
      </c>
      <c r="M20" s="63">
        <f t="shared" si="1"/>
        <v>1.16795141322121</v>
      </c>
      <c r="N20" s="63">
        <f t="shared" si="2"/>
        <v>0.3429603575933329</v>
      </c>
    </row>
    <row r="21" spans="1:14" ht="12" customHeight="1">
      <c r="A21" s="65"/>
      <c r="B21" s="65" t="s">
        <v>165</v>
      </c>
      <c r="C21" s="66" t="s">
        <v>29</v>
      </c>
      <c r="D21" s="42">
        <v>77058</v>
      </c>
      <c r="E21" s="42">
        <v>262421</v>
      </c>
      <c r="F21" s="42">
        <v>90000</v>
      </c>
      <c r="G21" s="42">
        <f t="shared" si="4"/>
        <v>90000</v>
      </c>
      <c r="H21" s="42">
        <v>0</v>
      </c>
      <c r="I21" s="42">
        <v>0</v>
      </c>
      <c r="J21" s="72">
        <v>0</v>
      </c>
      <c r="K21" s="42">
        <v>90000</v>
      </c>
      <c r="L21" s="42">
        <v>0</v>
      </c>
      <c r="M21" s="70">
        <f t="shared" si="1"/>
        <v>1.16795141322121</v>
      </c>
      <c r="N21" s="70">
        <f t="shared" si="2"/>
        <v>0.3429603575933329</v>
      </c>
    </row>
    <row r="22" spans="1:14" ht="11.25" customHeight="1">
      <c r="A22" s="5" t="s">
        <v>37</v>
      </c>
      <c r="B22" s="5"/>
      <c r="C22" s="30" t="s">
        <v>38</v>
      </c>
      <c r="D22" s="40">
        <f>SUM(D23:D24)</f>
        <v>390500</v>
      </c>
      <c r="E22" s="40">
        <f>SUM(E23:E24)</f>
        <v>479620</v>
      </c>
      <c r="F22" s="40">
        <f>SUM(F23:F24)</f>
        <v>618350</v>
      </c>
      <c r="G22" s="82">
        <f t="shared" si="4"/>
        <v>618350</v>
      </c>
      <c r="H22" s="40">
        <f>SUM(H23+H24)</f>
        <v>338306</v>
      </c>
      <c r="I22" s="40">
        <f>SUM(I23+I24)</f>
        <v>0</v>
      </c>
      <c r="J22" s="40">
        <f>SUM(J23+J24)</f>
        <v>0</v>
      </c>
      <c r="K22" s="40">
        <f>SUM(K23+K24)</f>
        <v>280044</v>
      </c>
      <c r="L22" s="40">
        <f>SUM(L23+L24)</f>
        <v>0</v>
      </c>
      <c r="M22" s="63">
        <f t="shared" si="1"/>
        <v>1.5834827144686299</v>
      </c>
      <c r="N22" s="63">
        <f t="shared" si="2"/>
        <v>1.2892498227763647</v>
      </c>
    </row>
    <row r="23" spans="1:14" ht="25.5">
      <c r="A23" s="65"/>
      <c r="B23" s="65" t="s">
        <v>39</v>
      </c>
      <c r="C23" s="66" t="s">
        <v>40</v>
      </c>
      <c r="D23" s="42">
        <v>95000</v>
      </c>
      <c r="E23" s="42">
        <v>95000</v>
      </c>
      <c r="F23" s="42">
        <v>192000</v>
      </c>
      <c r="G23" s="88">
        <f t="shared" si="4"/>
        <v>192000</v>
      </c>
      <c r="H23" s="42">
        <v>0</v>
      </c>
      <c r="I23" s="42">
        <v>0</v>
      </c>
      <c r="J23" s="72">
        <v>0</v>
      </c>
      <c r="K23" s="42">
        <v>192000</v>
      </c>
      <c r="L23" s="42">
        <v>0</v>
      </c>
      <c r="M23" s="70">
        <f t="shared" si="1"/>
        <v>2.0210526315789474</v>
      </c>
      <c r="N23" s="70">
        <f t="shared" si="2"/>
        <v>2.0210526315789474</v>
      </c>
    </row>
    <row r="24" spans="1:14" ht="12.75">
      <c r="A24" s="65"/>
      <c r="B24" s="65" t="s">
        <v>41</v>
      </c>
      <c r="C24" s="66" t="s">
        <v>42</v>
      </c>
      <c r="D24" s="42">
        <v>295500</v>
      </c>
      <c r="E24" s="42">
        <v>384620</v>
      </c>
      <c r="F24" s="42">
        <v>426350</v>
      </c>
      <c r="G24" s="88">
        <f t="shared" si="4"/>
        <v>426350</v>
      </c>
      <c r="H24" s="42">
        <v>338306</v>
      </c>
      <c r="I24" s="42">
        <v>0</v>
      </c>
      <c r="J24" s="72">
        <v>0</v>
      </c>
      <c r="K24" s="42">
        <v>88044</v>
      </c>
      <c r="L24" s="42">
        <v>0</v>
      </c>
      <c r="M24" s="70">
        <f t="shared" si="1"/>
        <v>1.442808798646362</v>
      </c>
      <c r="N24" s="70">
        <f t="shared" si="2"/>
        <v>1.1084966980396236</v>
      </c>
    </row>
    <row r="25" spans="1:14" ht="12.75">
      <c r="A25" s="5" t="s">
        <v>166</v>
      </c>
      <c r="B25" s="5"/>
      <c r="C25" s="30" t="s">
        <v>44</v>
      </c>
      <c r="D25" s="40">
        <f>SUM(D26:D30)</f>
        <v>9736681</v>
      </c>
      <c r="E25" s="40">
        <f>SUM(E26:E30)</f>
        <v>10891884</v>
      </c>
      <c r="F25" s="40">
        <f>SUM(F26:F30)</f>
        <v>10731677</v>
      </c>
      <c r="G25" s="40">
        <f>SUM(K25+J25+I25+H25)</f>
        <v>10581677</v>
      </c>
      <c r="H25" s="40">
        <f>SUM(H26:H30)</f>
        <v>7127484</v>
      </c>
      <c r="I25" s="40">
        <f>SUM(I26+I27+I28+I29)</f>
        <v>106030</v>
      </c>
      <c r="J25" s="40">
        <f>SUM(J26+J27+J28+J29)</f>
        <v>0</v>
      </c>
      <c r="K25" s="40">
        <f>SUM(K26+K27+K28+K29+K30)</f>
        <v>3348163</v>
      </c>
      <c r="L25" s="40">
        <f>SUM(L26+L27+L28+L29)</f>
        <v>150000</v>
      </c>
      <c r="M25" s="63">
        <f t="shared" si="1"/>
        <v>1.1021904692163582</v>
      </c>
      <c r="N25" s="63">
        <f t="shared" si="2"/>
        <v>0.9852911580769681</v>
      </c>
    </row>
    <row r="26" spans="1:14" ht="12.75">
      <c r="A26" s="65"/>
      <c r="B26" s="65" t="s">
        <v>45</v>
      </c>
      <c r="C26" s="66" t="s">
        <v>46</v>
      </c>
      <c r="D26" s="42">
        <v>361681</v>
      </c>
      <c r="E26" s="42">
        <v>361681</v>
      </c>
      <c r="F26" s="42">
        <v>364127</v>
      </c>
      <c r="G26" s="42">
        <f>SUM(H26:K26)</f>
        <v>364127</v>
      </c>
      <c r="H26" s="42">
        <v>363964</v>
      </c>
      <c r="I26" s="42">
        <v>0</v>
      </c>
      <c r="J26" s="72">
        <v>0</v>
      </c>
      <c r="K26" s="42">
        <v>163</v>
      </c>
      <c r="L26" s="42">
        <v>0</v>
      </c>
      <c r="M26" s="70">
        <f t="shared" si="1"/>
        <v>1.0067628656191505</v>
      </c>
      <c r="N26" s="70">
        <f t="shared" si="2"/>
        <v>1.0067628656191505</v>
      </c>
    </row>
    <row r="27" spans="1:14" ht="13.5" customHeight="1">
      <c r="A27" s="65"/>
      <c r="B27" s="65" t="s">
        <v>167</v>
      </c>
      <c r="C27" s="66" t="s">
        <v>168</v>
      </c>
      <c r="D27" s="42">
        <v>385000</v>
      </c>
      <c r="E27" s="42">
        <v>435000</v>
      </c>
      <c r="F27" s="42">
        <v>435000</v>
      </c>
      <c r="G27" s="42">
        <v>435000</v>
      </c>
      <c r="H27" s="42">
        <v>0</v>
      </c>
      <c r="I27" s="42">
        <v>0</v>
      </c>
      <c r="J27" s="72">
        <v>0</v>
      </c>
      <c r="K27" s="42">
        <v>435000</v>
      </c>
      <c r="L27" s="42">
        <v>0</v>
      </c>
      <c r="M27" s="70">
        <f t="shared" si="1"/>
        <v>1.12987012987013</v>
      </c>
      <c r="N27" s="70">
        <f t="shared" si="2"/>
        <v>1</v>
      </c>
    </row>
    <row r="28" spans="1:14" ht="13.5" customHeight="1">
      <c r="A28" s="65"/>
      <c r="B28" s="65" t="s">
        <v>169</v>
      </c>
      <c r="C28" s="66" t="s">
        <v>170</v>
      </c>
      <c r="D28" s="42">
        <v>8905000</v>
      </c>
      <c r="E28" s="42">
        <v>9965203</v>
      </c>
      <c r="F28" s="42">
        <f>G28+L28</f>
        <v>9811500</v>
      </c>
      <c r="G28" s="42">
        <f>SUM(H28:K28)</f>
        <v>9661500</v>
      </c>
      <c r="H28" s="42">
        <v>6743470</v>
      </c>
      <c r="I28" s="42">
        <v>106030</v>
      </c>
      <c r="J28" s="72">
        <v>0</v>
      </c>
      <c r="K28" s="42">
        <v>2812000</v>
      </c>
      <c r="L28" s="42">
        <v>150000</v>
      </c>
      <c r="M28" s="70">
        <f t="shared" si="1"/>
        <v>1.1017967434025828</v>
      </c>
      <c r="N28" s="70">
        <f t="shared" si="2"/>
        <v>0.984576029208838</v>
      </c>
    </row>
    <row r="29" spans="1:14" ht="12.75">
      <c r="A29" s="65"/>
      <c r="B29" s="65" t="s">
        <v>56</v>
      </c>
      <c r="C29" s="66" t="s">
        <v>57</v>
      </c>
      <c r="D29" s="42">
        <v>35000</v>
      </c>
      <c r="E29" s="42">
        <v>35000</v>
      </c>
      <c r="F29" s="42">
        <v>31050</v>
      </c>
      <c r="G29" s="42">
        <f>SUM(H29:K29)</f>
        <v>31050</v>
      </c>
      <c r="H29" s="42">
        <v>20050</v>
      </c>
      <c r="I29" s="42">
        <v>0</v>
      </c>
      <c r="J29" s="72">
        <v>0</v>
      </c>
      <c r="K29" s="42">
        <v>11000</v>
      </c>
      <c r="L29" s="42">
        <v>0</v>
      </c>
      <c r="M29" s="70">
        <f t="shared" si="1"/>
        <v>0.8871428571428571</v>
      </c>
      <c r="N29" s="70">
        <f t="shared" si="2"/>
        <v>0.8871428571428571</v>
      </c>
    </row>
    <row r="30" spans="1:14" ht="12.75">
      <c r="A30" s="65"/>
      <c r="B30" s="65" t="s">
        <v>171</v>
      </c>
      <c r="C30" s="66" t="s">
        <v>172</v>
      </c>
      <c r="D30" s="42">
        <v>50000</v>
      </c>
      <c r="E30" s="42">
        <v>95000</v>
      </c>
      <c r="F30" s="42">
        <v>90000</v>
      </c>
      <c r="G30" s="42">
        <v>90000</v>
      </c>
      <c r="H30" s="42">
        <v>0</v>
      </c>
      <c r="I30" s="42">
        <v>0</v>
      </c>
      <c r="J30" s="72">
        <v>0</v>
      </c>
      <c r="K30" s="42">
        <v>90000</v>
      </c>
      <c r="L30" s="42">
        <v>0</v>
      </c>
      <c r="M30" s="70">
        <f t="shared" si="1"/>
        <v>1.8</v>
      </c>
      <c r="N30" s="70">
        <f t="shared" si="2"/>
        <v>0.9473684210526315</v>
      </c>
    </row>
    <row r="31" spans="1:14" s="97" customFormat="1" ht="38.25">
      <c r="A31" s="89" t="s">
        <v>241</v>
      </c>
      <c r="B31" s="89"/>
      <c r="C31" s="90" t="s">
        <v>249</v>
      </c>
      <c r="D31" s="82">
        <f>D32</f>
        <v>0</v>
      </c>
      <c r="E31" s="82">
        <f>E32</f>
        <v>100</v>
      </c>
      <c r="F31" s="82">
        <f>F32</f>
        <v>0</v>
      </c>
      <c r="G31" s="82">
        <f aca="true" t="shared" si="6" ref="G31:L31">G32</f>
        <v>0</v>
      </c>
      <c r="H31" s="82">
        <f t="shared" si="6"/>
        <v>0</v>
      </c>
      <c r="I31" s="82">
        <f>I32</f>
        <v>0</v>
      </c>
      <c r="J31" s="82">
        <f t="shared" si="6"/>
        <v>0</v>
      </c>
      <c r="K31" s="82">
        <f t="shared" si="6"/>
        <v>0</v>
      </c>
      <c r="L31" s="82">
        <f t="shared" si="6"/>
        <v>0</v>
      </c>
      <c r="M31" s="70">
        <v>0</v>
      </c>
      <c r="N31" s="70">
        <f t="shared" si="2"/>
        <v>0</v>
      </c>
    </row>
    <row r="32" spans="1:14" ht="51">
      <c r="A32" s="65"/>
      <c r="B32" s="65" t="s">
        <v>242</v>
      </c>
      <c r="C32" s="66" t="s">
        <v>250</v>
      </c>
      <c r="D32" s="42">
        <v>0</v>
      </c>
      <c r="E32" s="42">
        <v>100</v>
      </c>
      <c r="F32" s="42">
        <v>0</v>
      </c>
      <c r="G32" s="42">
        <v>0</v>
      </c>
      <c r="H32" s="42">
        <v>0</v>
      </c>
      <c r="I32" s="42">
        <v>0</v>
      </c>
      <c r="J32" s="72">
        <v>0</v>
      </c>
      <c r="K32" s="42">
        <v>0</v>
      </c>
      <c r="L32" s="42">
        <v>0</v>
      </c>
      <c r="M32" s="70">
        <v>0</v>
      </c>
      <c r="N32" s="70">
        <f t="shared" si="2"/>
        <v>0</v>
      </c>
    </row>
    <row r="33" spans="1:14" ht="25.5">
      <c r="A33" s="5" t="s">
        <v>173</v>
      </c>
      <c r="B33" s="5"/>
      <c r="C33" s="30" t="s">
        <v>59</v>
      </c>
      <c r="D33" s="40">
        <f>SUM(D34:D36)</f>
        <v>6379800</v>
      </c>
      <c r="E33" s="40">
        <f>SUM(E34:E36)</f>
        <v>7252950</v>
      </c>
      <c r="F33" s="40">
        <f>SUM(F34:F36)</f>
        <v>8035400</v>
      </c>
      <c r="G33" s="40">
        <f>SUM(K33+J33+I33+H33)</f>
        <v>8002400</v>
      </c>
      <c r="H33" s="40">
        <f>SUM(H34:H36)</f>
        <v>6521550</v>
      </c>
      <c r="I33" s="40">
        <f>SUM(I34:I36)</f>
        <v>0</v>
      </c>
      <c r="J33" s="40">
        <f>SUM(J34:J36)</f>
        <v>0</v>
      </c>
      <c r="K33" s="40">
        <f>SUM(K34:K36)</f>
        <v>1480850</v>
      </c>
      <c r="L33" s="40">
        <f>SUM(L34:L36)</f>
        <v>33000</v>
      </c>
      <c r="M33" s="63">
        <f>F33/D33</f>
        <v>1.259506567604</v>
      </c>
      <c r="N33" s="63">
        <f t="shared" si="2"/>
        <v>1.1078802418326337</v>
      </c>
    </row>
    <row r="34" spans="1:14" ht="15.75" customHeight="1">
      <c r="A34" s="65"/>
      <c r="B34" s="65" t="s">
        <v>174</v>
      </c>
      <c r="C34" s="66" t="s">
        <v>175</v>
      </c>
      <c r="D34" s="42">
        <v>6379800</v>
      </c>
      <c r="E34" s="42">
        <v>7250950</v>
      </c>
      <c r="F34" s="42">
        <v>8015400</v>
      </c>
      <c r="G34" s="42">
        <f>SUM(H34:K34)</f>
        <v>7982400</v>
      </c>
      <c r="H34" s="42">
        <v>6501550</v>
      </c>
      <c r="I34" s="42">
        <v>0</v>
      </c>
      <c r="J34" s="72">
        <v>0</v>
      </c>
      <c r="K34" s="42">
        <v>1480850</v>
      </c>
      <c r="L34" s="42">
        <v>33000</v>
      </c>
      <c r="M34" s="70">
        <f>F34/D34</f>
        <v>1.2563716730932004</v>
      </c>
      <c r="N34" s="70">
        <f>F34/E34</f>
        <v>1.1054275646639407</v>
      </c>
    </row>
    <row r="35" spans="1:14" ht="15.75" customHeight="1">
      <c r="A35" s="65"/>
      <c r="B35" s="65" t="s">
        <v>255</v>
      </c>
      <c r="C35" s="66" t="s">
        <v>256</v>
      </c>
      <c r="D35" s="42">
        <v>0</v>
      </c>
      <c r="E35" s="42">
        <v>0</v>
      </c>
      <c r="F35" s="42">
        <v>20000</v>
      </c>
      <c r="G35" s="42">
        <v>20000</v>
      </c>
      <c r="H35" s="42">
        <v>20000</v>
      </c>
      <c r="I35" s="42">
        <v>0</v>
      </c>
      <c r="J35" s="72">
        <v>0</v>
      </c>
      <c r="K35" s="42">
        <v>0</v>
      </c>
      <c r="L35" s="42">
        <v>0</v>
      </c>
      <c r="M35" s="70">
        <v>0</v>
      </c>
      <c r="N35" s="70">
        <v>0</v>
      </c>
    </row>
    <row r="36" spans="1:14" ht="14.25" customHeight="1">
      <c r="A36" s="65"/>
      <c r="B36" s="65" t="s">
        <v>243</v>
      </c>
      <c r="C36" s="66" t="s">
        <v>93</v>
      </c>
      <c r="D36" s="42">
        <v>0</v>
      </c>
      <c r="E36" s="42">
        <v>2000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70">
        <v>0</v>
      </c>
      <c r="N36" s="70">
        <f>F36/E36</f>
        <v>0</v>
      </c>
    </row>
    <row r="37" spans="1:14" ht="15" customHeight="1">
      <c r="A37" s="5" t="s">
        <v>176</v>
      </c>
      <c r="B37" s="5"/>
      <c r="C37" s="30" t="s">
        <v>177</v>
      </c>
      <c r="D37" s="40">
        <f aca="true" t="shared" si="7" ref="D37:L37">SUM(D38)</f>
        <v>400000</v>
      </c>
      <c r="E37" s="40">
        <f t="shared" si="7"/>
        <v>400000</v>
      </c>
      <c r="F37" s="40">
        <f t="shared" si="7"/>
        <v>500000</v>
      </c>
      <c r="G37" s="40">
        <f t="shared" si="7"/>
        <v>500000</v>
      </c>
      <c r="H37" s="40">
        <f t="shared" si="7"/>
        <v>0</v>
      </c>
      <c r="I37" s="40">
        <f t="shared" si="7"/>
        <v>0</v>
      </c>
      <c r="J37" s="40">
        <f t="shared" si="7"/>
        <v>0</v>
      </c>
      <c r="K37" s="40">
        <f t="shared" si="7"/>
        <v>500000</v>
      </c>
      <c r="L37" s="40">
        <f t="shared" si="7"/>
        <v>0</v>
      </c>
      <c r="M37" s="63">
        <f aca="true" t="shared" si="8" ref="M37:M52">F37/D37</f>
        <v>1.25</v>
      </c>
      <c r="N37" s="63">
        <f aca="true" t="shared" si="9" ref="N37:N64">F37/E37</f>
        <v>1.25</v>
      </c>
    </row>
    <row r="38" spans="1:14" ht="23.25" customHeight="1">
      <c r="A38" s="65"/>
      <c r="B38" s="65" t="s">
        <v>178</v>
      </c>
      <c r="C38" s="66" t="s">
        <v>179</v>
      </c>
      <c r="D38" s="42">
        <v>400000</v>
      </c>
      <c r="E38" s="42">
        <v>400000</v>
      </c>
      <c r="F38" s="42">
        <v>500000</v>
      </c>
      <c r="G38" s="42">
        <v>500000</v>
      </c>
      <c r="H38" s="42">
        <v>0</v>
      </c>
      <c r="I38" s="42">
        <v>0</v>
      </c>
      <c r="J38" s="72">
        <v>0</v>
      </c>
      <c r="K38" s="42">
        <v>500000</v>
      </c>
      <c r="L38" s="42">
        <v>0</v>
      </c>
      <c r="M38" s="70">
        <f t="shared" si="8"/>
        <v>1.25</v>
      </c>
      <c r="N38" s="70">
        <f t="shared" si="9"/>
        <v>1.25</v>
      </c>
    </row>
    <row r="39" spans="1:14" ht="12.75" customHeight="1">
      <c r="A39" s="5" t="s">
        <v>72</v>
      </c>
      <c r="B39" s="5"/>
      <c r="C39" s="30" t="s">
        <v>73</v>
      </c>
      <c r="D39" s="40">
        <f>D40</f>
        <v>200000</v>
      </c>
      <c r="E39" s="40">
        <f>SUM(E40)</f>
        <v>246153</v>
      </c>
      <c r="F39" s="40">
        <f>SUM(F40)</f>
        <v>200000</v>
      </c>
      <c r="G39" s="40">
        <f>SUM(I39+H39+J39+K39)</f>
        <v>200000</v>
      </c>
      <c r="H39" s="40">
        <f>SUM(H40)</f>
        <v>0</v>
      </c>
      <c r="I39" s="40">
        <f>SUM(I40)</f>
        <v>0</v>
      </c>
      <c r="J39" s="40">
        <f>SUM(J40)</f>
        <v>0</v>
      </c>
      <c r="K39" s="40">
        <f>SUM(K40)</f>
        <v>200000</v>
      </c>
      <c r="L39" s="40">
        <f>SUM(L40)</f>
        <v>0</v>
      </c>
      <c r="M39" s="63">
        <f t="shared" si="8"/>
        <v>1</v>
      </c>
      <c r="N39" s="63">
        <f t="shared" si="9"/>
        <v>0.8125027929783508</v>
      </c>
    </row>
    <row r="40" spans="1:14" ht="15" customHeight="1">
      <c r="A40" s="65"/>
      <c r="B40" s="65" t="s">
        <v>180</v>
      </c>
      <c r="C40" s="66" t="s">
        <v>181</v>
      </c>
      <c r="D40" s="42">
        <v>200000</v>
      </c>
      <c r="E40" s="42">
        <v>246153</v>
      </c>
      <c r="F40" s="42">
        <v>200000</v>
      </c>
      <c r="G40" s="42">
        <v>200000</v>
      </c>
      <c r="H40" s="42">
        <v>0</v>
      </c>
      <c r="I40" s="42">
        <v>0</v>
      </c>
      <c r="J40" s="42">
        <v>0</v>
      </c>
      <c r="K40" s="42">
        <v>200000</v>
      </c>
      <c r="L40" s="42">
        <v>0</v>
      </c>
      <c r="M40" s="70">
        <f t="shared" si="8"/>
        <v>1</v>
      </c>
      <c r="N40" s="70">
        <f t="shared" si="9"/>
        <v>0.8125027929783508</v>
      </c>
    </row>
    <row r="41" spans="1:14" ht="12.75">
      <c r="A41" s="5" t="s">
        <v>182</v>
      </c>
      <c r="B41" s="5"/>
      <c r="C41" s="30" t="s">
        <v>82</v>
      </c>
      <c r="D41" s="40">
        <f>SUM(D42:D50)</f>
        <v>27751154</v>
      </c>
      <c r="E41" s="40">
        <f>SUM(E42:E50)</f>
        <v>28527154</v>
      </c>
      <c r="F41" s="40">
        <f>SUM(F42:F50)</f>
        <v>30678548</v>
      </c>
      <c r="G41" s="40">
        <f>SUM(I41+H41+J41+K41)</f>
        <v>29839548</v>
      </c>
      <c r="H41" s="40">
        <f>SUM(H42:H50)</f>
        <v>24180392</v>
      </c>
      <c r="I41" s="40">
        <f>SUM(I42:I50)</f>
        <v>864590</v>
      </c>
      <c r="J41" s="40">
        <f>SUM(J42:J50)</f>
        <v>0</v>
      </c>
      <c r="K41" s="40">
        <f>SUM(K42:K50)</f>
        <v>4794566</v>
      </c>
      <c r="L41" s="40">
        <f>SUM(L42:L50)</f>
        <v>839000</v>
      </c>
      <c r="M41" s="63">
        <f t="shared" si="8"/>
        <v>1.1054872889249938</v>
      </c>
      <c r="N41" s="63">
        <f t="shared" si="9"/>
        <v>1.0754156548529166</v>
      </c>
    </row>
    <row r="42" spans="1:14" ht="12.75">
      <c r="A42" s="65"/>
      <c r="B42" s="65" t="s">
        <v>183</v>
      </c>
      <c r="C42" s="66" t="s">
        <v>83</v>
      </c>
      <c r="D42" s="42">
        <v>3080681</v>
      </c>
      <c r="E42" s="42">
        <v>3381037</v>
      </c>
      <c r="F42" s="42">
        <f>G42+L42</f>
        <v>3641092</v>
      </c>
      <c r="G42" s="42">
        <f>H42+I42+J42+K42</f>
        <v>3591092</v>
      </c>
      <c r="H42" s="42">
        <v>3006600</v>
      </c>
      <c r="I42" s="42">
        <v>0</v>
      </c>
      <c r="J42" s="72">
        <v>0</v>
      </c>
      <c r="K42" s="42">
        <v>584492</v>
      </c>
      <c r="L42" s="42">
        <v>50000</v>
      </c>
      <c r="M42" s="70">
        <f t="shared" si="8"/>
        <v>1.1819114020568828</v>
      </c>
      <c r="N42" s="70">
        <f t="shared" si="9"/>
        <v>1.0769157509959222</v>
      </c>
    </row>
    <row r="43" spans="1:14" ht="12.75">
      <c r="A43" s="65"/>
      <c r="B43" s="65" t="s">
        <v>184</v>
      </c>
      <c r="C43" s="66" t="s">
        <v>185</v>
      </c>
      <c r="D43" s="42">
        <v>326600</v>
      </c>
      <c r="E43" s="42">
        <v>328876</v>
      </c>
      <c r="F43" s="42">
        <f aca="true" t="shared" si="10" ref="F43:F50">G43+L43</f>
        <v>339000</v>
      </c>
      <c r="G43" s="42">
        <f aca="true" t="shared" si="11" ref="G43:G50">H43+I43+J43+K43</f>
        <v>339000</v>
      </c>
      <c r="H43" s="42">
        <v>319000</v>
      </c>
      <c r="I43" s="42">
        <v>0</v>
      </c>
      <c r="J43" s="72">
        <v>0</v>
      </c>
      <c r="K43" s="42">
        <v>20000</v>
      </c>
      <c r="L43" s="42">
        <v>0</v>
      </c>
      <c r="M43" s="70">
        <f t="shared" si="8"/>
        <v>1.0379669320269442</v>
      </c>
      <c r="N43" s="70">
        <f t="shared" si="9"/>
        <v>1.030783638818278</v>
      </c>
    </row>
    <row r="44" spans="1:14" ht="12.75">
      <c r="A44" s="65"/>
      <c r="B44" s="65" t="s">
        <v>186</v>
      </c>
      <c r="C44" s="66" t="s">
        <v>187</v>
      </c>
      <c r="D44" s="42">
        <v>1458167</v>
      </c>
      <c r="E44" s="42">
        <v>1647166</v>
      </c>
      <c r="F44" s="42">
        <f t="shared" si="10"/>
        <v>1687325</v>
      </c>
      <c r="G44" s="42">
        <f t="shared" si="11"/>
        <v>1687325</v>
      </c>
      <c r="H44" s="42">
        <v>1633300</v>
      </c>
      <c r="I44" s="42">
        <v>0</v>
      </c>
      <c r="J44" s="72">
        <v>0</v>
      </c>
      <c r="K44" s="42">
        <v>54025</v>
      </c>
      <c r="L44" s="42">
        <v>0</v>
      </c>
      <c r="M44" s="70">
        <f t="shared" si="8"/>
        <v>1.1571548389176274</v>
      </c>
      <c r="N44" s="70">
        <f t="shared" si="9"/>
        <v>1.0243806635153956</v>
      </c>
    </row>
    <row r="45" spans="1:14" ht="12.75">
      <c r="A45" s="65"/>
      <c r="B45" s="65" t="s">
        <v>188</v>
      </c>
      <c r="C45" s="66" t="s">
        <v>189</v>
      </c>
      <c r="D45" s="42">
        <v>7470742</v>
      </c>
      <c r="E45" s="42">
        <v>7674944</v>
      </c>
      <c r="F45" s="42">
        <f t="shared" si="10"/>
        <v>8121439</v>
      </c>
      <c r="G45" s="42">
        <f t="shared" si="11"/>
        <v>8121439</v>
      </c>
      <c r="H45" s="42">
        <v>6369845</v>
      </c>
      <c r="I45" s="42">
        <v>694464</v>
      </c>
      <c r="J45" s="72">
        <v>0</v>
      </c>
      <c r="K45" s="42">
        <v>1057130</v>
      </c>
      <c r="L45" s="42">
        <v>0</v>
      </c>
      <c r="M45" s="70">
        <f t="shared" si="8"/>
        <v>1.0870993804899165</v>
      </c>
      <c r="N45" s="70">
        <f t="shared" si="9"/>
        <v>1.0581756687736092</v>
      </c>
    </row>
    <row r="46" spans="1:14" ht="12.75">
      <c r="A46" s="65"/>
      <c r="B46" s="65" t="s">
        <v>190</v>
      </c>
      <c r="C46" s="66" t="s">
        <v>191</v>
      </c>
      <c r="D46" s="42">
        <v>1864904</v>
      </c>
      <c r="E46" s="42">
        <v>1870423</v>
      </c>
      <c r="F46" s="42">
        <f t="shared" si="10"/>
        <v>1665700</v>
      </c>
      <c r="G46" s="42">
        <f t="shared" si="11"/>
        <v>1665700</v>
      </c>
      <c r="H46" s="42">
        <v>1582500</v>
      </c>
      <c r="I46" s="42">
        <v>0</v>
      </c>
      <c r="J46" s="72">
        <v>0</v>
      </c>
      <c r="K46" s="42">
        <v>83200</v>
      </c>
      <c r="L46" s="42">
        <v>0</v>
      </c>
      <c r="M46" s="70">
        <f t="shared" si="8"/>
        <v>0.8931827053832262</v>
      </c>
      <c r="N46" s="70">
        <f t="shared" si="9"/>
        <v>0.8905472184634171</v>
      </c>
    </row>
    <row r="47" spans="1:14" ht="12.75">
      <c r="A47" s="65"/>
      <c r="B47" s="65" t="s">
        <v>192</v>
      </c>
      <c r="C47" s="66" t="s">
        <v>86</v>
      </c>
      <c r="D47" s="42">
        <v>11241037</v>
      </c>
      <c r="E47" s="42">
        <v>11775745</v>
      </c>
      <c r="F47" s="42">
        <f t="shared" si="10"/>
        <v>12441226</v>
      </c>
      <c r="G47" s="42">
        <f t="shared" si="11"/>
        <v>11652226</v>
      </c>
      <c r="H47" s="42">
        <v>8992400</v>
      </c>
      <c r="I47" s="42">
        <v>170126</v>
      </c>
      <c r="J47" s="72">
        <v>0</v>
      </c>
      <c r="K47" s="42">
        <v>2489700</v>
      </c>
      <c r="L47" s="42">
        <v>789000</v>
      </c>
      <c r="M47" s="70">
        <f t="shared" si="8"/>
        <v>1.1067685303411063</v>
      </c>
      <c r="N47" s="70">
        <f t="shared" si="9"/>
        <v>1.056512857572918</v>
      </c>
    </row>
    <row r="48" spans="1:14" ht="12.75">
      <c r="A48" s="65"/>
      <c r="B48" s="65" t="s">
        <v>89</v>
      </c>
      <c r="C48" s="66" t="s">
        <v>90</v>
      </c>
      <c r="D48" s="42">
        <v>901722</v>
      </c>
      <c r="E48" s="42">
        <v>924724</v>
      </c>
      <c r="F48" s="42">
        <f t="shared" si="10"/>
        <v>1078900</v>
      </c>
      <c r="G48" s="42">
        <f t="shared" si="11"/>
        <v>1078900</v>
      </c>
      <c r="H48" s="42">
        <v>1049000</v>
      </c>
      <c r="I48" s="42">
        <v>0</v>
      </c>
      <c r="J48" s="72">
        <v>0</v>
      </c>
      <c r="K48" s="42">
        <v>29900</v>
      </c>
      <c r="L48" s="42">
        <v>0</v>
      </c>
      <c r="M48" s="70">
        <f t="shared" si="8"/>
        <v>1.1964884964545615</v>
      </c>
      <c r="N48" s="70">
        <f t="shared" si="9"/>
        <v>1.1667265043407546</v>
      </c>
    </row>
    <row r="49" spans="1:14" ht="12.75">
      <c r="A49" s="65"/>
      <c r="B49" s="65" t="s">
        <v>193</v>
      </c>
      <c r="C49" s="66" t="s">
        <v>194</v>
      </c>
      <c r="D49" s="42">
        <v>181087</v>
      </c>
      <c r="E49" s="42">
        <v>194250</v>
      </c>
      <c r="F49" s="42">
        <f t="shared" si="10"/>
        <v>240835</v>
      </c>
      <c r="G49" s="42">
        <f t="shared" si="11"/>
        <v>240835</v>
      </c>
      <c r="H49" s="42">
        <v>50716</v>
      </c>
      <c r="I49" s="42">
        <v>0</v>
      </c>
      <c r="J49" s="72">
        <v>0</v>
      </c>
      <c r="K49" s="42">
        <v>190119</v>
      </c>
      <c r="L49" s="42">
        <v>0</v>
      </c>
      <c r="M49" s="70">
        <f t="shared" si="8"/>
        <v>1.329940857157057</v>
      </c>
      <c r="N49" s="70">
        <f t="shared" si="9"/>
        <v>1.2398198198198198</v>
      </c>
    </row>
    <row r="50" spans="1:14" ht="12.75">
      <c r="A50" s="65"/>
      <c r="B50" s="65" t="s">
        <v>92</v>
      </c>
      <c r="C50" s="66" t="s">
        <v>93</v>
      </c>
      <c r="D50" s="42">
        <v>1226214</v>
      </c>
      <c r="E50" s="42">
        <v>729989</v>
      </c>
      <c r="F50" s="42">
        <f t="shared" si="10"/>
        <v>1463031</v>
      </c>
      <c r="G50" s="42">
        <f t="shared" si="11"/>
        <v>1463031</v>
      </c>
      <c r="H50" s="42">
        <v>1177031</v>
      </c>
      <c r="I50" s="42">
        <v>0</v>
      </c>
      <c r="J50" s="72">
        <v>0</v>
      </c>
      <c r="K50" s="42">
        <v>286000</v>
      </c>
      <c r="L50" s="42">
        <v>0</v>
      </c>
      <c r="M50" s="70">
        <f t="shared" si="8"/>
        <v>1.19312860561044</v>
      </c>
      <c r="N50" s="70">
        <f t="shared" si="9"/>
        <v>2.0041822548011</v>
      </c>
    </row>
    <row r="51" spans="1:14" ht="12.75">
      <c r="A51" s="5" t="s">
        <v>96</v>
      </c>
      <c r="B51" s="5"/>
      <c r="C51" s="30" t="s">
        <v>97</v>
      </c>
      <c r="D51" s="40">
        <f>SUM(D52:D55)</f>
        <v>3287400</v>
      </c>
      <c r="E51" s="40">
        <f aca="true" t="shared" si="12" ref="E51:L51">SUM(E52:E55)</f>
        <v>3177228</v>
      </c>
      <c r="F51" s="40">
        <f>SUM(F52:F55)</f>
        <v>3379248</v>
      </c>
      <c r="G51" s="40">
        <f>SUM(K51+J51+I51+H51)</f>
        <v>3076200</v>
      </c>
      <c r="H51" s="40">
        <f t="shared" si="12"/>
        <v>0</v>
      </c>
      <c r="I51" s="40">
        <f t="shared" si="12"/>
        <v>0</v>
      </c>
      <c r="J51" s="40">
        <f t="shared" si="12"/>
        <v>0</v>
      </c>
      <c r="K51" s="40">
        <f t="shared" si="12"/>
        <v>3076200</v>
      </c>
      <c r="L51" s="40">
        <f t="shared" si="12"/>
        <v>303048</v>
      </c>
      <c r="M51" s="63">
        <f t="shared" si="8"/>
        <v>1.0279394050009125</v>
      </c>
      <c r="N51" s="63">
        <f t="shared" si="9"/>
        <v>1.0635837277022613</v>
      </c>
    </row>
    <row r="52" spans="1:14" ht="12.75">
      <c r="A52" s="65"/>
      <c r="B52" s="65" t="s">
        <v>195</v>
      </c>
      <c r="C52" s="66" t="s">
        <v>196</v>
      </c>
      <c r="D52" s="42">
        <v>40000</v>
      </c>
      <c r="E52" s="42">
        <v>150000</v>
      </c>
      <c r="F52" s="42">
        <v>0</v>
      </c>
      <c r="G52" s="42">
        <v>0</v>
      </c>
      <c r="H52" s="42">
        <v>0</v>
      </c>
      <c r="I52" s="42">
        <v>0</v>
      </c>
      <c r="J52" s="72">
        <v>0</v>
      </c>
      <c r="K52" s="72">
        <v>0</v>
      </c>
      <c r="L52" s="72">
        <v>0</v>
      </c>
      <c r="M52" s="70">
        <f t="shared" si="8"/>
        <v>0</v>
      </c>
      <c r="N52" s="70">
        <f t="shared" si="9"/>
        <v>0</v>
      </c>
    </row>
    <row r="53" spans="1:14" ht="12.75">
      <c r="A53" s="65"/>
      <c r="B53" s="65" t="s">
        <v>98</v>
      </c>
      <c r="C53" s="66" t="s">
        <v>99</v>
      </c>
      <c r="D53" s="42">
        <v>0</v>
      </c>
      <c r="E53" s="42">
        <v>0</v>
      </c>
      <c r="F53" s="42">
        <v>303048</v>
      </c>
      <c r="G53" s="42">
        <v>0</v>
      </c>
      <c r="H53" s="42">
        <v>0</v>
      </c>
      <c r="I53" s="42">
        <v>0</v>
      </c>
      <c r="J53" s="72">
        <v>0</v>
      </c>
      <c r="K53" s="72">
        <v>0</v>
      </c>
      <c r="L53" s="72">
        <v>303048</v>
      </c>
      <c r="M53" s="70"/>
      <c r="N53" s="70"/>
    </row>
    <row r="54" spans="1:14" ht="37.5" customHeight="1">
      <c r="A54" s="65"/>
      <c r="B54" s="65" t="s">
        <v>100</v>
      </c>
      <c r="C54" s="66" t="s">
        <v>197</v>
      </c>
      <c r="D54" s="42">
        <v>3244400</v>
      </c>
      <c r="E54" s="42">
        <v>3024228</v>
      </c>
      <c r="F54" s="42">
        <v>3073200</v>
      </c>
      <c r="G54" s="42">
        <f>SUM(H54:K54)</f>
        <v>3073200</v>
      </c>
      <c r="H54" s="42">
        <v>0</v>
      </c>
      <c r="I54" s="42">
        <v>0</v>
      </c>
      <c r="J54" s="72">
        <v>0</v>
      </c>
      <c r="K54" s="42">
        <v>3073200</v>
      </c>
      <c r="L54" s="72">
        <v>0</v>
      </c>
      <c r="M54" s="70">
        <f>F54/D54</f>
        <v>0.9472321538651214</v>
      </c>
      <c r="N54" s="70">
        <f t="shared" si="9"/>
        <v>1.0161932235267976</v>
      </c>
    </row>
    <row r="55" spans="1:14" ht="12.75">
      <c r="A55" s="65"/>
      <c r="B55" s="65" t="s">
        <v>198</v>
      </c>
      <c r="C55" s="73" t="s">
        <v>93</v>
      </c>
      <c r="D55" s="42">
        <v>3000</v>
      </c>
      <c r="E55" s="42">
        <v>3000</v>
      </c>
      <c r="F55" s="42">
        <v>3000</v>
      </c>
      <c r="G55" s="42">
        <v>3000</v>
      </c>
      <c r="H55" s="42">
        <v>0</v>
      </c>
      <c r="I55" s="42">
        <v>0</v>
      </c>
      <c r="J55" s="72">
        <v>0</v>
      </c>
      <c r="K55" s="42">
        <v>3000</v>
      </c>
      <c r="L55" s="42">
        <v>0</v>
      </c>
      <c r="M55" s="70">
        <f>F55/D55</f>
        <v>1</v>
      </c>
      <c r="N55" s="70">
        <f t="shared" si="9"/>
        <v>1</v>
      </c>
    </row>
    <row r="56" spans="1:14" ht="12.75">
      <c r="A56" s="5" t="s">
        <v>102</v>
      </c>
      <c r="B56" s="5"/>
      <c r="C56" s="61" t="s">
        <v>103</v>
      </c>
      <c r="D56" s="40">
        <f>SUM(D57:D62)</f>
        <v>16097266</v>
      </c>
      <c r="E56" s="40">
        <f>SUM(E57:E62)</f>
        <v>17270579</v>
      </c>
      <c r="F56" s="40">
        <f>SUM(F57:F62)</f>
        <v>16328629</v>
      </c>
      <c r="G56" s="40">
        <f>SUM(K56+J56+I56+H56)</f>
        <v>16300129</v>
      </c>
      <c r="H56" s="40">
        <f>SUM(H57:H62)</f>
        <v>8188326</v>
      </c>
      <c r="I56" s="40">
        <f>SUM(I57:I62)</f>
        <v>1502919</v>
      </c>
      <c r="J56" s="40">
        <f>SUM(J57:J62)</f>
        <v>0</v>
      </c>
      <c r="K56" s="40">
        <f>SUM(K57:K62)</f>
        <v>6608884</v>
      </c>
      <c r="L56" s="40">
        <f>SUM(L57:L62)</f>
        <v>28500</v>
      </c>
      <c r="M56" s="63">
        <f aca="true" t="shared" si="13" ref="M56:M62">F56/D56</f>
        <v>1.0143728133709164</v>
      </c>
      <c r="N56" s="63">
        <f t="shared" si="9"/>
        <v>0.9454592691999498</v>
      </c>
    </row>
    <row r="57" spans="1:14" ht="13.5" customHeight="1">
      <c r="A57" s="65"/>
      <c r="B57" s="65" t="s">
        <v>104</v>
      </c>
      <c r="C57" s="66" t="s">
        <v>105</v>
      </c>
      <c r="D57" s="42">
        <v>3700274</v>
      </c>
      <c r="E57" s="42">
        <v>3767137</v>
      </c>
      <c r="F57" s="42">
        <v>3604626</v>
      </c>
      <c r="G57" s="42">
        <v>3604626</v>
      </c>
      <c r="H57" s="42">
        <v>1776260</v>
      </c>
      <c r="I57" s="42">
        <v>856686</v>
      </c>
      <c r="J57" s="72">
        <v>0</v>
      </c>
      <c r="K57" s="42">
        <v>971680</v>
      </c>
      <c r="L57" s="42">
        <v>0</v>
      </c>
      <c r="M57" s="70">
        <f t="shared" si="13"/>
        <v>0.9741511034047748</v>
      </c>
      <c r="N57" s="70">
        <f t="shared" si="9"/>
        <v>0.9568608733900572</v>
      </c>
    </row>
    <row r="58" spans="1:14" ht="12.75">
      <c r="A58" s="65"/>
      <c r="B58" s="65" t="s">
        <v>108</v>
      </c>
      <c r="C58" s="73" t="s">
        <v>109</v>
      </c>
      <c r="D58" s="42">
        <v>8361168</v>
      </c>
      <c r="E58" s="42">
        <v>8933828</v>
      </c>
      <c r="F58" s="42">
        <f>SUM(G58+L58)</f>
        <v>8569888</v>
      </c>
      <c r="G58" s="42">
        <f>SUM(K58+J58+I58+H58)</f>
        <v>8541388</v>
      </c>
      <c r="H58" s="42">
        <v>5914620</v>
      </c>
      <c r="I58" s="42">
        <v>0</v>
      </c>
      <c r="J58" s="72">
        <v>0</v>
      </c>
      <c r="K58" s="42">
        <v>2626768</v>
      </c>
      <c r="L58" s="42">
        <v>28500</v>
      </c>
      <c r="M58" s="70">
        <f t="shared" si="13"/>
        <v>1.0249630195207178</v>
      </c>
      <c r="N58" s="70">
        <f t="shared" si="9"/>
        <v>0.9592627035129846</v>
      </c>
    </row>
    <row r="59" spans="1:14" ht="12.75">
      <c r="A59" s="65"/>
      <c r="B59" s="65" t="s">
        <v>110</v>
      </c>
      <c r="C59" s="73" t="s">
        <v>111</v>
      </c>
      <c r="D59" s="42">
        <v>429807</v>
      </c>
      <c r="E59" s="42">
        <v>429807</v>
      </c>
      <c r="F59" s="42">
        <v>435367</v>
      </c>
      <c r="G59" s="42">
        <f>SUM(K59+J59+I59+H59)</f>
        <v>435367</v>
      </c>
      <c r="H59" s="42">
        <v>0</v>
      </c>
      <c r="I59" s="42">
        <v>435367</v>
      </c>
      <c r="J59" s="72">
        <v>0</v>
      </c>
      <c r="K59" s="42">
        <v>0</v>
      </c>
      <c r="L59" s="42">
        <v>0</v>
      </c>
      <c r="M59" s="70">
        <f t="shared" si="13"/>
        <v>1.0129360387336641</v>
      </c>
      <c r="N59" s="70">
        <f t="shared" si="9"/>
        <v>1.0129360387336641</v>
      </c>
    </row>
    <row r="60" spans="1:14" ht="12.75">
      <c r="A60" s="65"/>
      <c r="B60" s="65" t="s">
        <v>112</v>
      </c>
      <c r="C60" s="73" t="s">
        <v>113</v>
      </c>
      <c r="D60" s="42">
        <v>3265116</v>
      </c>
      <c r="E60" s="42">
        <v>3670083</v>
      </c>
      <c r="F60" s="42">
        <v>3265116</v>
      </c>
      <c r="G60" s="42">
        <v>3265116</v>
      </c>
      <c r="H60" s="42">
        <v>115093</v>
      </c>
      <c r="I60" s="42">
        <v>210866</v>
      </c>
      <c r="J60" s="72">
        <v>0</v>
      </c>
      <c r="K60" s="42">
        <v>2939157</v>
      </c>
      <c r="L60" s="42">
        <v>0</v>
      </c>
      <c r="M60" s="70">
        <f t="shared" si="13"/>
        <v>1</v>
      </c>
      <c r="N60" s="70">
        <f t="shared" si="9"/>
        <v>0.889657263882043</v>
      </c>
    </row>
    <row r="61" spans="1:14" ht="12.75">
      <c r="A61" s="65"/>
      <c r="B61" s="65" t="s">
        <v>199</v>
      </c>
      <c r="C61" s="66" t="s">
        <v>200</v>
      </c>
      <c r="D61" s="42">
        <v>264097</v>
      </c>
      <c r="E61" s="42">
        <v>469724</v>
      </c>
      <c r="F61" s="42">
        <v>453632</v>
      </c>
      <c r="G61" s="42">
        <v>453632</v>
      </c>
      <c r="H61" s="42">
        <v>382353</v>
      </c>
      <c r="I61" s="42">
        <v>0</v>
      </c>
      <c r="J61" s="72">
        <v>0</v>
      </c>
      <c r="K61" s="42">
        <v>71279</v>
      </c>
      <c r="L61" s="42">
        <v>0</v>
      </c>
      <c r="M61" s="70">
        <f t="shared" si="13"/>
        <v>1.7176719160005605</v>
      </c>
      <c r="N61" s="70">
        <f t="shared" si="9"/>
        <v>0.965741584419787</v>
      </c>
    </row>
    <row r="62" spans="1:14" ht="38.25">
      <c r="A62" s="65"/>
      <c r="B62" s="65" t="s">
        <v>201</v>
      </c>
      <c r="C62" s="66" t="s">
        <v>202</v>
      </c>
      <c r="D62" s="42">
        <v>76804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72">
        <v>0</v>
      </c>
      <c r="K62" s="42">
        <v>0</v>
      </c>
      <c r="L62" s="42">
        <v>0</v>
      </c>
      <c r="M62" s="70">
        <f t="shared" si="13"/>
        <v>0</v>
      </c>
      <c r="N62" s="70">
        <v>0</v>
      </c>
    </row>
    <row r="63" spans="1:14" ht="25.5">
      <c r="A63" s="5" t="s">
        <v>115</v>
      </c>
      <c r="B63" s="5"/>
      <c r="C63" s="30" t="s">
        <v>116</v>
      </c>
      <c r="D63" s="40">
        <f>SUM(D64:D67)</f>
        <v>2633325</v>
      </c>
      <c r="E63" s="40">
        <f>SUM(E64:E67)</f>
        <v>2714637</v>
      </c>
      <c r="F63" s="40">
        <f aca="true" t="shared" si="14" ref="F63:L63">SUM(F64:F67)</f>
        <v>3240763</v>
      </c>
      <c r="G63" s="40">
        <f>SUM(K63+J63+I63+H63)</f>
        <v>3185763</v>
      </c>
      <c r="H63" s="40">
        <f t="shared" si="14"/>
        <v>2709151</v>
      </c>
      <c r="I63" s="40">
        <f t="shared" si="14"/>
        <v>3051</v>
      </c>
      <c r="J63" s="40">
        <f t="shared" si="14"/>
        <v>0</v>
      </c>
      <c r="K63" s="40">
        <f>SUM(K64:K67)</f>
        <v>473561</v>
      </c>
      <c r="L63" s="40">
        <f t="shared" si="14"/>
        <v>55000</v>
      </c>
      <c r="M63" s="63">
        <f aca="true" t="shared" si="15" ref="M63:M70">F63/D63</f>
        <v>1.2306733882069247</v>
      </c>
      <c r="N63" s="63">
        <f t="shared" si="9"/>
        <v>1.1938108115376016</v>
      </c>
    </row>
    <row r="64" spans="1:14" s="99" customFormat="1" ht="25.5">
      <c r="A64" s="92"/>
      <c r="B64" s="92" t="s">
        <v>244</v>
      </c>
      <c r="C64" s="93" t="s">
        <v>251</v>
      </c>
      <c r="D64" s="88">
        <v>0</v>
      </c>
      <c r="E64" s="88">
        <v>80711</v>
      </c>
      <c r="F64" s="88">
        <v>163944</v>
      </c>
      <c r="G64" s="88">
        <v>160893</v>
      </c>
      <c r="H64" s="88">
        <v>0</v>
      </c>
      <c r="I64" s="88">
        <v>3051</v>
      </c>
      <c r="J64" s="98">
        <v>0</v>
      </c>
      <c r="K64" s="88">
        <v>160893</v>
      </c>
      <c r="L64" s="88">
        <v>0</v>
      </c>
      <c r="M64" s="63">
        <v>0</v>
      </c>
      <c r="N64" s="63">
        <f t="shared" si="9"/>
        <v>2.0312472897126788</v>
      </c>
    </row>
    <row r="65" spans="1:14" ht="25.5">
      <c r="A65" s="65"/>
      <c r="B65" s="65" t="s">
        <v>117</v>
      </c>
      <c r="C65" s="66" t="s">
        <v>134</v>
      </c>
      <c r="D65" s="42">
        <v>26448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72">
        <v>0</v>
      </c>
      <c r="K65" s="42">
        <v>0</v>
      </c>
      <c r="L65" s="42">
        <v>0</v>
      </c>
      <c r="M65" s="70">
        <f t="shared" si="15"/>
        <v>0</v>
      </c>
      <c r="N65" s="70">
        <v>0</v>
      </c>
    </row>
    <row r="66" spans="1:14" ht="12.75">
      <c r="A66" s="65"/>
      <c r="B66" s="65" t="s">
        <v>119</v>
      </c>
      <c r="C66" s="66" t="s">
        <v>120</v>
      </c>
      <c r="D66" s="42">
        <v>2606877</v>
      </c>
      <c r="E66" s="42">
        <v>2628819</v>
      </c>
      <c r="F66" s="42">
        <v>3076819</v>
      </c>
      <c r="G66" s="42">
        <v>3021819</v>
      </c>
      <c r="H66" s="42">
        <v>2709151</v>
      </c>
      <c r="I66" s="42">
        <v>0</v>
      </c>
      <c r="J66" s="72">
        <v>0</v>
      </c>
      <c r="K66" s="42">
        <v>312668</v>
      </c>
      <c r="L66" s="42">
        <v>55000</v>
      </c>
      <c r="M66" s="70">
        <f t="shared" si="15"/>
        <v>1.1802701086395715</v>
      </c>
      <c r="N66" s="70">
        <f aca="true" t="shared" si="16" ref="N66:N87">F66/E66</f>
        <v>1.1704187317574926</v>
      </c>
    </row>
    <row r="67" spans="1:14" ht="12.75">
      <c r="A67" s="65"/>
      <c r="B67" s="65" t="s">
        <v>245</v>
      </c>
      <c r="C67" s="66" t="s">
        <v>252</v>
      </c>
      <c r="D67" s="42">
        <v>0</v>
      </c>
      <c r="E67" s="42">
        <v>5107</v>
      </c>
      <c r="F67" s="42">
        <v>0</v>
      </c>
      <c r="G67" s="42">
        <v>0</v>
      </c>
      <c r="H67" s="42">
        <v>0</v>
      </c>
      <c r="I67" s="42">
        <v>0</v>
      </c>
      <c r="J67" s="72">
        <v>0</v>
      </c>
      <c r="K67" s="42">
        <v>0</v>
      </c>
      <c r="L67" s="42">
        <v>0</v>
      </c>
      <c r="M67" s="70">
        <v>0</v>
      </c>
      <c r="N67" s="70">
        <f t="shared" si="16"/>
        <v>0</v>
      </c>
    </row>
    <row r="68" spans="1:14" ht="12.75">
      <c r="A68" s="5" t="s">
        <v>203</v>
      </c>
      <c r="B68" s="5"/>
      <c r="C68" s="30" t="s">
        <v>121</v>
      </c>
      <c r="D68" s="40">
        <f>SUM(D69:D77)</f>
        <v>5958455</v>
      </c>
      <c r="E68" s="101">
        <f>SUM(E69:E77)</f>
        <v>6609555.78</v>
      </c>
      <c r="F68" s="40">
        <f>SUM(G68)</f>
        <v>6377547</v>
      </c>
      <c r="G68" s="40">
        <f>SUM(I68+H68+J68+K68)</f>
        <v>6377547</v>
      </c>
      <c r="H68" s="40">
        <f>SUM(H69:H77)</f>
        <v>4453734</v>
      </c>
      <c r="I68" s="40">
        <f>SUM(I69:I77)</f>
        <v>300918</v>
      </c>
      <c r="J68" s="40">
        <f>SUM(J69:J77)</f>
        <v>0</v>
      </c>
      <c r="K68" s="40">
        <f>SUM(K69:K77)</f>
        <v>1622895</v>
      </c>
      <c r="L68" s="40">
        <f>SUM(L69:L77)</f>
        <v>0</v>
      </c>
      <c r="M68" s="63">
        <f t="shared" si="15"/>
        <v>1.0703356826559904</v>
      </c>
      <c r="N68" s="63">
        <f t="shared" si="16"/>
        <v>0.9648979768501175</v>
      </c>
    </row>
    <row r="69" spans="1:14" ht="12.75">
      <c r="A69" s="65"/>
      <c r="B69" s="65" t="s">
        <v>204</v>
      </c>
      <c r="C69" s="66" t="s">
        <v>205</v>
      </c>
      <c r="D69" s="42">
        <v>238252</v>
      </c>
      <c r="E69" s="42">
        <v>254300</v>
      </c>
      <c r="F69" s="42">
        <f>G69+L69</f>
        <v>240778</v>
      </c>
      <c r="G69" s="42">
        <f>H69+I69+J69+K69</f>
        <v>240778</v>
      </c>
      <c r="H69" s="42">
        <v>224000</v>
      </c>
      <c r="I69" s="42">
        <v>0</v>
      </c>
      <c r="J69" s="72">
        <v>0</v>
      </c>
      <c r="K69" s="42">
        <v>16778</v>
      </c>
      <c r="L69" s="42">
        <v>0</v>
      </c>
      <c r="M69" s="70">
        <f t="shared" si="15"/>
        <v>1.0106022194986821</v>
      </c>
      <c r="N69" s="70">
        <f t="shared" si="16"/>
        <v>0.9468265827762485</v>
      </c>
    </row>
    <row r="70" spans="1:14" ht="12.75">
      <c r="A70" s="65"/>
      <c r="B70" s="65" t="s">
        <v>122</v>
      </c>
      <c r="C70" s="66" t="s">
        <v>123</v>
      </c>
      <c r="D70" s="42">
        <v>878328</v>
      </c>
      <c r="E70" s="42">
        <v>899728</v>
      </c>
      <c r="F70" s="42">
        <f aca="true" t="shared" si="17" ref="F70:F77">G70+L70</f>
        <v>1174000</v>
      </c>
      <c r="G70" s="42">
        <f aca="true" t="shared" si="18" ref="G70:G77">H70+I70+J70+K70</f>
        <v>1174000</v>
      </c>
      <c r="H70" s="42">
        <v>874000</v>
      </c>
      <c r="I70" s="42">
        <v>0</v>
      </c>
      <c r="J70" s="72">
        <v>0</v>
      </c>
      <c r="K70" s="42">
        <v>300000</v>
      </c>
      <c r="L70" s="42">
        <v>0</v>
      </c>
      <c r="M70" s="70">
        <f t="shared" si="15"/>
        <v>1.3366305070543123</v>
      </c>
      <c r="N70" s="70">
        <f t="shared" si="16"/>
        <v>1.3048387957249301</v>
      </c>
    </row>
    <row r="71" spans="1:14" ht="13.5" customHeight="1">
      <c r="A71" s="65"/>
      <c r="B71" s="65" t="s">
        <v>124</v>
      </c>
      <c r="C71" s="66" t="s">
        <v>125</v>
      </c>
      <c r="D71" s="42">
        <v>1003103</v>
      </c>
      <c r="E71" s="42">
        <v>1003103</v>
      </c>
      <c r="F71" s="42">
        <f t="shared" si="17"/>
        <v>1062352</v>
      </c>
      <c r="G71" s="42">
        <f t="shared" si="18"/>
        <v>1062352</v>
      </c>
      <c r="H71" s="42">
        <v>598000</v>
      </c>
      <c r="I71" s="42">
        <v>0</v>
      </c>
      <c r="J71" s="72">
        <v>0</v>
      </c>
      <c r="K71" s="42">
        <v>464352</v>
      </c>
      <c r="L71" s="42">
        <v>0</v>
      </c>
      <c r="M71" s="70">
        <f aca="true" t="shared" si="19" ref="M71:M84">F71/D71</f>
        <v>1.0590657190737143</v>
      </c>
      <c r="N71" s="70">
        <f t="shared" si="16"/>
        <v>1.0590657190737143</v>
      </c>
    </row>
    <row r="72" spans="1:14" ht="25.5">
      <c r="A72" s="65"/>
      <c r="B72" s="65" t="s">
        <v>206</v>
      </c>
      <c r="C72" s="66" t="s">
        <v>207</v>
      </c>
      <c r="D72" s="42">
        <v>1233484</v>
      </c>
      <c r="E72" s="42">
        <v>1342665</v>
      </c>
      <c r="F72" s="42">
        <f t="shared" si="17"/>
        <v>1362924</v>
      </c>
      <c r="G72" s="42">
        <f t="shared" si="18"/>
        <v>1362924</v>
      </c>
      <c r="H72" s="42">
        <v>1233000</v>
      </c>
      <c r="I72" s="42">
        <v>0</v>
      </c>
      <c r="J72" s="72">
        <v>0</v>
      </c>
      <c r="K72" s="42">
        <v>129924</v>
      </c>
      <c r="L72" s="42">
        <v>0</v>
      </c>
      <c r="M72" s="70">
        <f t="shared" si="19"/>
        <v>1.1049385318334084</v>
      </c>
      <c r="N72" s="70">
        <f t="shared" si="16"/>
        <v>1.0150886483225525</v>
      </c>
    </row>
    <row r="73" spans="1:14" ht="12.75">
      <c r="A73" s="65"/>
      <c r="B73" s="65" t="s">
        <v>208</v>
      </c>
      <c r="C73" s="66" t="s">
        <v>127</v>
      </c>
      <c r="D73" s="42">
        <v>1344489</v>
      </c>
      <c r="E73" s="42">
        <v>1546689</v>
      </c>
      <c r="F73" s="42">
        <f t="shared" si="17"/>
        <v>1195120</v>
      </c>
      <c r="G73" s="42">
        <f t="shared" si="18"/>
        <v>1195120</v>
      </c>
      <c r="H73" s="42">
        <v>725000</v>
      </c>
      <c r="I73" s="42">
        <v>300918</v>
      </c>
      <c r="J73" s="72">
        <v>0</v>
      </c>
      <c r="K73" s="42">
        <v>169202</v>
      </c>
      <c r="L73" s="42">
        <v>0</v>
      </c>
      <c r="M73" s="70">
        <f t="shared" si="19"/>
        <v>0.8889027727262923</v>
      </c>
      <c r="N73" s="70">
        <f t="shared" si="16"/>
        <v>0.7726957390916984</v>
      </c>
    </row>
    <row r="74" spans="1:14" ht="12.75" customHeight="1">
      <c r="A74" s="65"/>
      <c r="B74" s="65" t="s">
        <v>209</v>
      </c>
      <c r="C74" s="66" t="s">
        <v>128</v>
      </c>
      <c r="D74" s="42">
        <v>957046</v>
      </c>
      <c r="E74" s="42">
        <v>1003516</v>
      </c>
      <c r="F74" s="42">
        <f t="shared" si="17"/>
        <v>1024700</v>
      </c>
      <c r="G74" s="42">
        <f t="shared" si="18"/>
        <v>1024700</v>
      </c>
      <c r="H74" s="42">
        <v>581700</v>
      </c>
      <c r="I74" s="42">
        <v>0</v>
      </c>
      <c r="J74" s="72">
        <v>0</v>
      </c>
      <c r="K74" s="42">
        <v>443000</v>
      </c>
      <c r="L74" s="42">
        <v>0</v>
      </c>
      <c r="M74" s="70">
        <f t="shared" si="19"/>
        <v>1.0706904370322847</v>
      </c>
      <c r="N74" s="70">
        <f t="shared" si="16"/>
        <v>1.02110977802048</v>
      </c>
    </row>
    <row r="75" spans="1:14" ht="12.75" customHeight="1">
      <c r="A75" s="65"/>
      <c r="B75" s="65" t="s">
        <v>226</v>
      </c>
      <c r="C75" s="66" t="s">
        <v>231</v>
      </c>
      <c r="D75" s="42">
        <v>0</v>
      </c>
      <c r="E75" s="100">
        <v>439480.78</v>
      </c>
      <c r="F75" s="42">
        <f t="shared" si="17"/>
        <v>0</v>
      </c>
      <c r="G75" s="42">
        <f t="shared" si="18"/>
        <v>0</v>
      </c>
      <c r="H75" s="42">
        <v>0</v>
      </c>
      <c r="I75" s="42">
        <v>0</v>
      </c>
      <c r="J75" s="72">
        <v>0</v>
      </c>
      <c r="K75" s="42">
        <v>0</v>
      </c>
      <c r="L75" s="42">
        <v>0</v>
      </c>
      <c r="M75" s="70">
        <v>0</v>
      </c>
      <c r="N75" s="70">
        <f t="shared" si="16"/>
        <v>0</v>
      </c>
    </row>
    <row r="76" spans="1:14" ht="12.75">
      <c r="A76" s="65"/>
      <c r="B76" s="65" t="s">
        <v>210</v>
      </c>
      <c r="C76" s="66" t="s">
        <v>194</v>
      </c>
      <c r="D76" s="42">
        <v>23787</v>
      </c>
      <c r="E76" s="42">
        <v>25815</v>
      </c>
      <c r="F76" s="42">
        <f t="shared" si="17"/>
        <v>28585</v>
      </c>
      <c r="G76" s="42">
        <f t="shared" si="18"/>
        <v>28585</v>
      </c>
      <c r="H76" s="42">
        <v>3946</v>
      </c>
      <c r="I76" s="42">
        <v>0</v>
      </c>
      <c r="J76" s="42">
        <v>0</v>
      </c>
      <c r="K76" s="42">
        <v>24639</v>
      </c>
      <c r="L76" s="42">
        <v>0</v>
      </c>
      <c r="M76" s="70">
        <f t="shared" si="19"/>
        <v>1.2017068146466556</v>
      </c>
      <c r="N76" s="70">
        <f t="shared" si="16"/>
        <v>1.107301956227</v>
      </c>
    </row>
    <row r="77" spans="1:14" ht="12.75">
      <c r="A77" s="65"/>
      <c r="B77" s="65" t="s">
        <v>211</v>
      </c>
      <c r="C77" s="66" t="s">
        <v>93</v>
      </c>
      <c r="D77" s="42">
        <v>279966</v>
      </c>
      <c r="E77" s="42">
        <v>94259</v>
      </c>
      <c r="F77" s="42">
        <f t="shared" si="17"/>
        <v>289088</v>
      </c>
      <c r="G77" s="42">
        <f t="shared" si="18"/>
        <v>289088</v>
      </c>
      <c r="H77" s="42">
        <v>214088</v>
      </c>
      <c r="I77" s="42">
        <v>0</v>
      </c>
      <c r="J77" s="42">
        <v>0</v>
      </c>
      <c r="K77" s="42">
        <v>75000</v>
      </c>
      <c r="L77" s="42">
        <v>0</v>
      </c>
      <c r="M77" s="70">
        <f t="shared" si="19"/>
        <v>1.0325825278783853</v>
      </c>
      <c r="N77" s="70">
        <f t="shared" si="16"/>
        <v>3.0669538187334897</v>
      </c>
    </row>
    <row r="78" spans="1:14" ht="25.5">
      <c r="A78" s="89" t="s">
        <v>129</v>
      </c>
      <c r="B78" s="89"/>
      <c r="C78" s="90" t="s">
        <v>130</v>
      </c>
      <c r="D78" s="82">
        <f>SUM(D79)</f>
        <v>0</v>
      </c>
      <c r="E78" s="82">
        <f aca="true" t="shared" si="20" ref="E78:L78">SUM(E79)</f>
        <v>50000</v>
      </c>
      <c r="F78" s="82">
        <f t="shared" si="20"/>
        <v>0</v>
      </c>
      <c r="G78" s="82">
        <f>SUM(G79)</f>
        <v>0</v>
      </c>
      <c r="H78" s="82">
        <f t="shared" si="20"/>
        <v>0</v>
      </c>
      <c r="I78" s="82">
        <f t="shared" si="20"/>
        <v>0</v>
      </c>
      <c r="J78" s="82">
        <f t="shared" si="20"/>
        <v>0</v>
      </c>
      <c r="K78" s="82">
        <f t="shared" si="20"/>
        <v>0</v>
      </c>
      <c r="L78" s="82">
        <f t="shared" si="20"/>
        <v>0</v>
      </c>
      <c r="M78" s="70">
        <v>0</v>
      </c>
      <c r="N78" s="91">
        <f t="shared" si="16"/>
        <v>0</v>
      </c>
    </row>
    <row r="79" spans="1:14" ht="12.75">
      <c r="A79" s="92"/>
      <c r="B79" s="92" t="s">
        <v>233</v>
      </c>
      <c r="C79" s="93" t="s">
        <v>234</v>
      </c>
      <c r="D79" s="88">
        <v>0</v>
      </c>
      <c r="E79" s="88">
        <v>50000</v>
      </c>
      <c r="F79" s="88">
        <v>0</v>
      </c>
      <c r="G79" s="88">
        <v>0</v>
      </c>
      <c r="H79" s="42">
        <v>0</v>
      </c>
      <c r="I79" s="42">
        <v>0</v>
      </c>
      <c r="J79" s="42">
        <v>0</v>
      </c>
      <c r="K79" s="42">
        <v>0</v>
      </c>
      <c r="L79" s="88">
        <v>0</v>
      </c>
      <c r="M79" s="70">
        <v>0</v>
      </c>
      <c r="N79" s="70">
        <f t="shared" si="16"/>
        <v>0</v>
      </c>
    </row>
    <row r="80" spans="1:14" ht="25.5">
      <c r="A80" s="5" t="s">
        <v>212</v>
      </c>
      <c r="B80" s="5"/>
      <c r="C80" s="30" t="s">
        <v>213</v>
      </c>
      <c r="D80" s="40">
        <f>SUM(D81:D84)</f>
        <v>69000</v>
      </c>
      <c r="E80" s="40">
        <f>SUM(E81:E84)</f>
        <v>79900</v>
      </c>
      <c r="F80" s="40">
        <f>SUM(G80)</f>
        <v>75000</v>
      </c>
      <c r="G80" s="40">
        <f>SUM(I80+H80+J80+K80)</f>
        <v>75000</v>
      </c>
      <c r="H80" s="40">
        <f>SUM(H81:H84)</f>
        <v>0</v>
      </c>
      <c r="I80" s="40">
        <f>SUM(I81:I84)</f>
        <v>65000</v>
      </c>
      <c r="J80" s="40">
        <f>SUM(J81:J84)</f>
        <v>0</v>
      </c>
      <c r="K80" s="40">
        <f>SUM(K81:K84)</f>
        <v>10000</v>
      </c>
      <c r="L80" s="40">
        <f>SUM(L81:L84)</f>
        <v>0</v>
      </c>
      <c r="M80" s="63">
        <f t="shared" si="19"/>
        <v>1.0869565217391304</v>
      </c>
      <c r="N80" s="63">
        <f t="shared" si="16"/>
        <v>0.9386733416770964</v>
      </c>
    </row>
    <row r="81" spans="1:14" ht="12.75">
      <c r="A81" s="65"/>
      <c r="B81" s="65" t="s">
        <v>214</v>
      </c>
      <c r="C81" s="66" t="s">
        <v>215</v>
      </c>
      <c r="D81" s="42">
        <v>9000</v>
      </c>
      <c r="E81" s="68">
        <v>11000</v>
      </c>
      <c r="F81" s="42">
        <v>10000</v>
      </c>
      <c r="G81" s="42">
        <v>10000</v>
      </c>
      <c r="H81" s="68">
        <v>0</v>
      </c>
      <c r="I81" s="68">
        <v>0</v>
      </c>
      <c r="J81" s="69">
        <v>0</v>
      </c>
      <c r="K81" s="68">
        <v>10000</v>
      </c>
      <c r="L81" s="68">
        <v>0</v>
      </c>
      <c r="M81" s="70">
        <f t="shared" si="19"/>
        <v>1.1111111111111112</v>
      </c>
      <c r="N81" s="70">
        <f t="shared" si="16"/>
        <v>0.9090909090909091</v>
      </c>
    </row>
    <row r="82" spans="1:14" ht="12.75">
      <c r="A82" s="65"/>
      <c r="B82" s="65" t="s">
        <v>246</v>
      </c>
      <c r="C82" s="66" t="s">
        <v>253</v>
      </c>
      <c r="D82" s="42">
        <v>0</v>
      </c>
      <c r="E82" s="68">
        <v>3400</v>
      </c>
      <c r="F82" s="42">
        <v>0</v>
      </c>
      <c r="G82" s="42">
        <v>0</v>
      </c>
      <c r="H82" s="68">
        <v>0</v>
      </c>
      <c r="I82" s="68">
        <v>0</v>
      </c>
      <c r="J82" s="69">
        <v>0</v>
      </c>
      <c r="K82" s="68">
        <v>0</v>
      </c>
      <c r="L82" s="68">
        <v>0</v>
      </c>
      <c r="M82" s="70">
        <v>0</v>
      </c>
      <c r="N82" s="70">
        <f t="shared" si="16"/>
        <v>0</v>
      </c>
    </row>
    <row r="83" spans="1:14" ht="12.75">
      <c r="A83" s="65"/>
      <c r="B83" s="65" t="s">
        <v>247</v>
      </c>
      <c r="C83" s="66" t="s">
        <v>254</v>
      </c>
      <c r="D83" s="42">
        <v>0</v>
      </c>
      <c r="E83" s="68">
        <v>500</v>
      </c>
      <c r="F83" s="42">
        <v>0</v>
      </c>
      <c r="G83" s="42">
        <v>0</v>
      </c>
      <c r="H83" s="68">
        <v>0</v>
      </c>
      <c r="I83" s="68">
        <v>0</v>
      </c>
      <c r="J83" s="69">
        <v>0</v>
      </c>
      <c r="K83" s="68">
        <v>0</v>
      </c>
      <c r="L83" s="68">
        <v>0</v>
      </c>
      <c r="M83" s="70">
        <v>0</v>
      </c>
      <c r="N83" s="70">
        <f t="shared" si="16"/>
        <v>0</v>
      </c>
    </row>
    <row r="84" spans="1:14" s="14" customFormat="1" ht="12.75">
      <c r="A84" s="65"/>
      <c r="B84" s="65" t="s">
        <v>216</v>
      </c>
      <c r="C84" s="66" t="s">
        <v>217</v>
      </c>
      <c r="D84" s="42">
        <v>60000</v>
      </c>
      <c r="E84" s="67">
        <v>65000</v>
      </c>
      <c r="F84" s="42">
        <v>65000</v>
      </c>
      <c r="G84" s="42">
        <v>65000</v>
      </c>
      <c r="H84" s="68">
        <v>0</v>
      </c>
      <c r="I84" s="67">
        <v>65000</v>
      </c>
      <c r="J84" s="69">
        <v>0</v>
      </c>
      <c r="K84" s="67">
        <v>0</v>
      </c>
      <c r="L84" s="68">
        <v>0</v>
      </c>
      <c r="M84" s="70">
        <f t="shared" si="19"/>
        <v>1.0833333333333333</v>
      </c>
      <c r="N84" s="70">
        <f t="shared" si="16"/>
        <v>1</v>
      </c>
    </row>
    <row r="85" spans="1:14" ht="12.75">
      <c r="A85" s="5" t="s">
        <v>218</v>
      </c>
      <c r="B85" s="5"/>
      <c r="C85" s="30" t="s">
        <v>219</v>
      </c>
      <c r="D85" s="71">
        <f>SUM(D86:D86)</f>
        <v>30000</v>
      </c>
      <c r="E85" s="71">
        <f>SUM(E86:E86)</f>
        <v>44000</v>
      </c>
      <c r="F85" s="40">
        <f>SUM(G85)</f>
        <v>30000</v>
      </c>
      <c r="G85" s="40">
        <f>SUM(I85+H85+J85+K85)</f>
        <v>30000</v>
      </c>
      <c r="H85" s="71">
        <f>SUM(H86)</f>
        <v>0</v>
      </c>
      <c r="I85" s="71">
        <f>SUM(I86)</f>
        <v>22000</v>
      </c>
      <c r="J85" s="71">
        <f>SUM(J86)</f>
        <v>0</v>
      </c>
      <c r="K85" s="71">
        <f>SUM(K86)</f>
        <v>8000</v>
      </c>
      <c r="L85" s="71">
        <f>SUM(L86)</f>
        <v>0</v>
      </c>
      <c r="M85" s="63">
        <f>F85/D85</f>
        <v>1</v>
      </c>
      <c r="N85" s="63">
        <f t="shared" si="16"/>
        <v>0.6818181818181818</v>
      </c>
    </row>
    <row r="86" spans="1:14" s="14" customFormat="1" ht="12.75" customHeight="1">
      <c r="A86" s="65"/>
      <c r="B86" s="65" t="s">
        <v>220</v>
      </c>
      <c r="C86" s="66" t="s">
        <v>221</v>
      </c>
      <c r="D86" s="42">
        <v>30000</v>
      </c>
      <c r="E86" s="67">
        <v>44000</v>
      </c>
      <c r="F86" s="42">
        <v>30000</v>
      </c>
      <c r="G86" s="42">
        <v>30000</v>
      </c>
      <c r="H86" s="67">
        <v>0</v>
      </c>
      <c r="I86" s="67">
        <v>22000</v>
      </c>
      <c r="J86" s="74">
        <v>0</v>
      </c>
      <c r="K86" s="67">
        <v>8000</v>
      </c>
      <c r="L86" s="67">
        <v>0</v>
      </c>
      <c r="M86" s="70">
        <f>F86/D86</f>
        <v>1</v>
      </c>
      <c r="N86" s="70">
        <f t="shared" si="16"/>
        <v>0.6818181818181818</v>
      </c>
    </row>
    <row r="87" spans="1:14" ht="12.75">
      <c r="A87" s="124" t="s">
        <v>133</v>
      </c>
      <c r="B87" s="125"/>
      <c r="C87" s="126"/>
      <c r="D87" s="71">
        <f>D11+D15+D18+D20+D22+D25+D33+D37+D39+D41+D51+D56+D63+D68+D80+D85</f>
        <v>76934439</v>
      </c>
      <c r="E87" s="102">
        <f>E11+E15+E18+E20+E22+E25+E33+E37+E39+E41+E51+E56+E63+E68+E80+E85+E78+E31</f>
        <v>83597481.78</v>
      </c>
      <c r="F87" s="71">
        <f>F11+F15+F18+F20+F22+F25+F33+F37+F39+F41+F51+F56+F63+F68+F80+F85+F78+F31</f>
        <v>89327862</v>
      </c>
      <c r="G87" s="71">
        <f>G11+G15+G18+G20+G22+G25+G33+G37+G39+G41+G51+G56+G63+G68+G80+G85+G78</f>
        <v>85164314</v>
      </c>
      <c r="H87" s="71">
        <f>H11+H15+H18+H20+H22+H25+H33+H37+H39+H41+H51+H56+H63+H68+H80+H85+H78</f>
        <v>53518943</v>
      </c>
      <c r="I87" s="71">
        <f>I11+I15+I18+I20+I22+I25+I33+I37+I39+I41+I51+I56+I63+I68+I80+I85+I78</f>
        <v>3779508</v>
      </c>
      <c r="J87" s="71">
        <f>J11+J15+J18+J20+J22+J25+J33+J37+J39+J41+J51+J56+J63+J68+J80+J85+J78</f>
        <v>0</v>
      </c>
      <c r="K87" s="71">
        <f>K11+K15+K18+K20+K22+K25+K33+K37+K39+K41+K51+K56+K63+K68+K80+K85+K78</f>
        <v>27865863</v>
      </c>
      <c r="L87" s="71">
        <f>L11+L15+L18+L20+L22+L25+L33+L37+L39+L41+L51+L56+L63+L68+L80+L85</f>
        <v>4163548</v>
      </c>
      <c r="M87" s="63">
        <f>F87/D87</f>
        <v>1.1610907047752697</v>
      </c>
      <c r="N87" s="63">
        <f t="shared" si="16"/>
        <v>1.0685472827408893</v>
      </c>
    </row>
    <row r="88" spans="1:3" ht="12.75">
      <c r="A88" s="75"/>
      <c r="B88" s="76"/>
      <c r="C88" s="77"/>
    </row>
    <row r="89" spans="1:3" ht="12.75">
      <c r="A89" s="75"/>
      <c r="B89" s="76"/>
      <c r="C89" s="77"/>
    </row>
    <row r="90" spans="1:3" ht="12.75">
      <c r="A90" s="75"/>
      <c r="B90" s="76"/>
      <c r="C90" s="77"/>
    </row>
    <row r="91" spans="1:3" ht="12.75">
      <c r="A91" s="75"/>
      <c r="B91" s="76"/>
      <c r="C91" s="77"/>
    </row>
    <row r="92" spans="1:4" ht="12.75">
      <c r="A92" s="75"/>
      <c r="B92" s="76"/>
      <c r="C92" s="77"/>
      <c r="D92" t="s">
        <v>84</v>
      </c>
    </row>
    <row r="93" spans="1:3" ht="12.75">
      <c r="A93" s="75"/>
      <c r="B93" s="76"/>
      <c r="C93" s="77"/>
    </row>
    <row r="94" spans="1:3" ht="12.75">
      <c r="A94" s="75"/>
      <c r="B94" s="76"/>
      <c r="C94" s="77"/>
    </row>
    <row r="95" spans="1:3" ht="12.75">
      <c r="A95" s="75"/>
      <c r="B95" s="76"/>
      <c r="C95" s="77"/>
    </row>
    <row r="96" spans="1:3" ht="12.75">
      <c r="A96" s="75"/>
      <c r="B96" s="76"/>
      <c r="C96" s="77"/>
    </row>
    <row r="97" spans="1:3" ht="12.75">
      <c r="A97" s="75"/>
      <c r="B97" s="76"/>
      <c r="C97" s="77"/>
    </row>
    <row r="98" spans="1:3" ht="12.75">
      <c r="A98" s="75"/>
      <c r="B98" s="76"/>
      <c r="C98" s="77"/>
    </row>
    <row r="99" spans="1:3" ht="12.75">
      <c r="A99" s="75"/>
      <c r="B99" s="76"/>
      <c r="C99" s="77"/>
    </row>
    <row r="100" spans="1:3" ht="12.75">
      <c r="A100" s="75"/>
      <c r="B100" s="76"/>
      <c r="C100" s="77"/>
    </row>
    <row r="101" spans="1:3" ht="12.75">
      <c r="A101" s="75"/>
      <c r="B101" s="76"/>
      <c r="C101" s="77"/>
    </row>
    <row r="102" spans="1:3" ht="12.75">
      <c r="A102" s="75"/>
      <c r="B102" s="76"/>
      <c r="C102" s="77"/>
    </row>
    <row r="103" spans="1:3" ht="12.75">
      <c r="A103" s="75"/>
      <c r="B103" s="76"/>
      <c r="C103" s="77"/>
    </row>
    <row r="104" spans="1:3" ht="12.75">
      <c r="A104" s="75"/>
      <c r="B104" s="76"/>
      <c r="C104" s="77"/>
    </row>
    <row r="105" spans="1:3" ht="12.75">
      <c r="A105" s="75"/>
      <c r="B105" s="76"/>
      <c r="C105" s="77"/>
    </row>
    <row r="106" spans="1:3" ht="12.75">
      <c r="A106" s="75"/>
      <c r="B106" s="76"/>
      <c r="C106" s="77"/>
    </row>
    <row r="107" spans="1:3" ht="12.75">
      <c r="A107" s="75"/>
      <c r="B107" s="76"/>
      <c r="C107" s="77"/>
    </row>
    <row r="108" spans="1:3" ht="12.75">
      <c r="A108" s="75"/>
      <c r="B108" s="76"/>
      <c r="C108" s="77"/>
    </row>
    <row r="109" spans="1:3" ht="12.75">
      <c r="A109" s="75"/>
      <c r="B109" s="76"/>
      <c r="C109" s="77"/>
    </row>
    <row r="110" spans="1:3" ht="12.75">
      <c r="A110" s="75"/>
      <c r="B110" s="76"/>
      <c r="C110" s="77"/>
    </row>
    <row r="111" spans="1:3" ht="12.75">
      <c r="A111" s="75"/>
      <c r="B111" s="76"/>
      <c r="C111" s="77"/>
    </row>
    <row r="112" spans="1:3" ht="12.75">
      <c r="A112" s="75"/>
      <c r="B112" s="76"/>
      <c r="C112" s="77"/>
    </row>
    <row r="113" spans="1:3" ht="12.75">
      <c r="A113" s="53"/>
      <c r="B113" s="78"/>
      <c r="C113" s="79"/>
    </row>
    <row r="114" spans="1:3" ht="12.75">
      <c r="A114" s="53"/>
      <c r="B114" s="78"/>
      <c r="C114" s="79"/>
    </row>
    <row r="115" spans="1:3" ht="12.75">
      <c r="A115" s="53"/>
      <c r="B115" s="78"/>
      <c r="C115" s="79"/>
    </row>
    <row r="116" spans="1:3" ht="12.75">
      <c r="A116" s="53"/>
      <c r="B116" s="78"/>
      <c r="C116" s="79"/>
    </row>
    <row r="117" spans="1:3" ht="12.75">
      <c r="A117" s="53"/>
      <c r="B117" s="78"/>
      <c r="C117" s="79"/>
    </row>
    <row r="118" spans="1:3" ht="12.75">
      <c r="A118" s="53"/>
      <c r="B118" s="78"/>
      <c r="C118" s="79"/>
    </row>
    <row r="119" spans="1:3" ht="12.75">
      <c r="A119" s="53"/>
      <c r="B119" s="78"/>
      <c r="C119" s="79"/>
    </row>
    <row r="120" spans="1:3" ht="12.75">
      <c r="A120" s="53"/>
      <c r="B120" s="78"/>
      <c r="C120" s="79"/>
    </row>
    <row r="121" spans="1:3" ht="12.75">
      <c r="A121" s="53"/>
      <c r="B121" s="78"/>
      <c r="C121" s="79"/>
    </row>
    <row r="122" spans="1:3" ht="12.75">
      <c r="A122" s="53"/>
      <c r="B122" s="78"/>
      <c r="C122" s="79"/>
    </row>
    <row r="123" spans="1:3" ht="12.75">
      <c r="A123" s="53"/>
      <c r="B123" s="78"/>
      <c r="C123" s="79"/>
    </row>
    <row r="124" spans="1:3" ht="12.75">
      <c r="A124" s="53"/>
      <c r="B124" s="78"/>
      <c r="C124" s="79"/>
    </row>
  </sheetData>
  <mergeCells count="14">
    <mergeCell ref="M7:M9"/>
    <mergeCell ref="N7:N9"/>
    <mergeCell ref="A5:N5"/>
    <mergeCell ref="A87:C87"/>
    <mergeCell ref="G7:L7"/>
    <mergeCell ref="G8:G9"/>
    <mergeCell ref="H8:K8"/>
    <mergeCell ref="L8:L9"/>
    <mergeCell ref="B7:B9"/>
    <mergeCell ref="A7:A9"/>
    <mergeCell ref="F7:F9"/>
    <mergeCell ref="E7:E9"/>
    <mergeCell ref="D7:D9"/>
    <mergeCell ref="C7:C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82" r:id="rId1"/>
  <rowBreaks count="2" manualBreakCount="2">
    <brk id="32" max="13" man="1"/>
    <brk id="6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SheetLayoutView="100" workbookViewId="0" topLeftCell="D1">
      <selection activeCell="O2" sqref="O2"/>
    </sheetView>
  </sheetViews>
  <sheetFormatPr defaultColWidth="9.00390625" defaultRowHeight="12.75"/>
  <cols>
    <col min="1" max="1" width="5.00390625" style="56" customWidth="1"/>
    <col min="2" max="2" width="6.875" style="57" customWidth="1"/>
    <col min="3" max="3" width="38.25390625" style="58" customWidth="1"/>
    <col min="4" max="4" width="10.375" style="0" customWidth="1"/>
    <col min="5" max="5" width="12.625" style="0" customWidth="1"/>
    <col min="6" max="6" width="15.625" style="0" customWidth="1"/>
    <col min="7" max="7" width="10.75390625" style="0" customWidth="1"/>
    <col min="8" max="8" width="13.375" style="0" customWidth="1"/>
    <col min="9" max="9" width="9.25390625" style="0" customWidth="1"/>
    <col min="10" max="10" width="10.375" style="0" customWidth="1"/>
    <col min="11" max="11" width="10.875" style="0" customWidth="1"/>
    <col min="12" max="12" width="9.625" style="0" customWidth="1"/>
    <col min="13" max="13" width="7.75390625" style="0" customWidth="1"/>
    <col min="14" max="14" width="7.625" style="0" customWidth="1"/>
  </cols>
  <sheetData>
    <row r="1" ht="12.75">
      <c r="K1" t="s">
        <v>268</v>
      </c>
    </row>
    <row r="2" ht="12.75">
      <c r="K2" s="2" t="s">
        <v>277</v>
      </c>
    </row>
    <row r="3" ht="12.75">
      <c r="K3" s="2" t="s">
        <v>1</v>
      </c>
    </row>
    <row r="4" ht="12.75">
      <c r="K4" s="2" t="s">
        <v>276</v>
      </c>
    </row>
    <row r="5" spans="1:14" ht="13.5" customHeight="1">
      <c r="A5" s="135" t="s">
        <v>272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3" ht="9.75" customHeight="1">
      <c r="A6" s="3"/>
      <c r="B6" s="3"/>
      <c r="C6" s="3"/>
    </row>
    <row r="7" spans="1:14" ht="12.75" customHeight="1">
      <c r="A7" s="134" t="s">
        <v>135</v>
      </c>
      <c r="B7" s="134" t="s">
        <v>136</v>
      </c>
      <c r="C7" s="119" t="s">
        <v>6</v>
      </c>
      <c r="D7" s="117" t="s">
        <v>238</v>
      </c>
      <c r="E7" s="118" t="s">
        <v>239</v>
      </c>
      <c r="F7" s="117" t="s">
        <v>274</v>
      </c>
      <c r="G7" s="127" t="s">
        <v>137</v>
      </c>
      <c r="H7" s="128"/>
      <c r="I7" s="128"/>
      <c r="J7" s="128"/>
      <c r="K7" s="128"/>
      <c r="L7" s="128"/>
      <c r="M7" s="120" t="s">
        <v>138</v>
      </c>
      <c r="N7" s="120" t="s">
        <v>139</v>
      </c>
    </row>
    <row r="8" spans="1:14" ht="12.75">
      <c r="A8" s="134"/>
      <c r="B8" s="134"/>
      <c r="C8" s="119"/>
      <c r="D8" s="117"/>
      <c r="E8" s="118"/>
      <c r="F8" s="117"/>
      <c r="G8" s="129" t="s">
        <v>140</v>
      </c>
      <c r="H8" s="131" t="s">
        <v>141</v>
      </c>
      <c r="I8" s="132"/>
      <c r="J8" s="132"/>
      <c r="K8" s="133"/>
      <c r="L8" s="129" t="s">
        <v>232</v>
      </c>
      <c r="M8" s="121"/>
      <c r="N8" s="121"/>
    </row>
    <row r="9" spans="1:14" ht="41.25" customHeight="1">
      <c r="A9" s="134"/>
      <c r="B9" s="134"/>
      <c r="C9" s="119"/>
      <c r="D9" s="117"/>
      <c r="E9" s="118"/>
      <c r="F9" s="117"/>
      <c r="G9" s="130"/>
      <c r="H9" s="59" t="s">
        <v>142</v>
      </c>
      <c r="I9" s="60" t="s">
        <v>143</v>
      </c>
      <c r="J9" s="60" t="s">
        <v>144</v>
      </c>
      <c r="K9" s="60" t="s">
        <v>145</v>
      </c>
      <c r="L9" s="130"/>
      <c r="M9" s="122"/>
      <c r="N9" s="122"/>
    </row>
    <row r="10" spans="1:14" ht="9" customHeight="1" thickBot="1">
      <c r="A10" s="8" t="s">
        <v>146</v>
      </c>
      <c r="B10" s="8" t="s">
        <v>147</v>
      </c>
      <c r="C10" s="8" t="s">
        <v>148</v>
      </c>
      <c r="D10" s="8" t="s">
        <v>149</v>
      </c>
      <c r="E10" s="8" t="s">
        <v>150</v>
      </c>
      <c r="F10" s="8" t="s">
        <v>151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156</v>
      </c>
      <c r="L10" s="8" t="s">
        <v>157</v>
      </c>
      <c r="M10" s="8" t="s">
        <v>158</v>
      </c>
      <c r="N10" s="8" t="s">
        <v>159</v>
      </c>
    </row>
    <row r="11" spans="1:14" ht="13.5" thickTop="1">
      <c r="A11" s="28" t="s">
        <v>9</v>
      </c>
      <c r="B11" s="28"/>
      <c r="C11" s="61" t="s">
        <v>10</v>
      </c>
      <c r="D11" s="62">
        <f>SUM(D12:D12)</f>
        <v>66500</v>
      </c>
      <c r="E11" s="62">
        <f>SUM(E12:E13)</f>
        <v>72500</v>
      </c>
      <c r="F11" s="62">
        <f>SUM(F12:F13)</f>
        <v>66500</v>
      </c>
      <c r="G11" s="62">
        <f>SUM(K11+J11+I11+H11)</f>
        <v>66500</v>
      </c>
      <c r="H11" s="62">
        <f>SUM(H12:H13)</f>
        <v>0</v>
      </c>
      <c r="I11" s="62">
        <f>SUM(I12:I13)</f>
        <v>0</v>
      </c>
      <c r="J11" s="62">
        <f>SUM(J12:J13)</f>
        <v>0</v>
      </c>
      <c r="K11" s="62">
        <f>SUM(K12:K13)</f>
        <v>66500</v>
      </c>
      <c r="L11" s="62">
        <f>SUM(L12:L13)</f>
        <v>0</v>
      </c>
      <c r="M11" s="63">
        <f>F11/D11</f>
        <v>1</v>
      </c>
      <c r="N11" s="63">
        <f>F11/E11</f>
        <v>0.9172413793103448</v>
      </c>
    </row>
    <row r="12" spans="1:14" ht="25.5">
      <c r="A12" s="64"/>
      <c r="B12" s="65" t="s">
        <v>18</v>
      </c>
      <c r="C12" s="66" t="s">
        <v>19</v>
      </c>
      <c r="D12" s="42">
        <v>66500</v>
      </c>
      <c r="E12" s="67">
        <v>66500</v>
      </c>
      <c r="F12" s="42">
        <v>66500</v>
      </c>
      <c r="G12" s="42">
        <v>66500</v>
      </c>
      <c r="H12" s="68">
        <v>0</v>
      </c>
      <c r="I12" s="68">
        <v>0</v>
      </c>
      <c r="J12" s="69">
        <v>0</v>
      </c>
      <c r="K12" s="68">
        <v>66500</v>
      </c>
      <c r="L12" s="68">
        <v>0</v>
      </c>
      <c r="M12" s="70">
        <f>F12/D12</f>
        <v>1</v>
      </c>
      <c r="N12" s="70">
        <f>F12/E12</f>
        <v>1</v>
      </c>
    </row>
    <row r="13" spans="1:14" ht="12.75">
      <c r="A13" s="64"/>
      <c r="B13" s="65" t="s">
        <v>240</v>
      </c>
      <c r="C13" s="66" t="s">
        <v>248</v>
      </c>
      <c r="D13" s="42">
        <v>0</v>
      </c>
      <c r="E13" s="67">
        <v>6000</v>
      </c>
      <c r="F13" s="42">
        <v>0</v>
      </c>
      <c r="G13" s="42">
        <v>0</v>
      </c>
      <c r="H13" s="68">
        <v>0</v>
      </c>
      <c r="I13" s="68">
        <v>0</v>
      </c>
      <c r="J13" s="69">
        <v>0</v>
      </c>
      <c r="K13" s="68">
        <v>0</v>
      </c>
      <c r="L13" s="68">
        <v>0</v>
      </c>
      <c r="M13" s="70"/>
      <c r="N13" s="70">
        <f>F13/E13</f>
        <v>0</v>
      </c>
    </row>
    <row r="14" spans="1:14" ht="12.75">
      <c r="A14" s="5" t="s">
        <v>14</v>
      </c>
      <c r="B14" s="5"/>
      <c r="C14" s="30" t="s">
        <v>15</v>
      </c>
      <c r="D14" s="71">
        <f>SUM(D15:D16)</f>
        <v>69500</v>
      </c>
      <c r="E14" s="71">
        <f>SUM(E15:E16)</f>
        <v>69500</v>
      </c>
      <c r="F14" s="82">
        <f>SUM(L14+G14)</f>
        <v>47200</v>
      </c>
      <c r="G14" s="82">
        <f>SUM(H14:K14)</f>
        <v>47200</v>
      </c>
      <c r="H14" s="71">
        <f>SUM(H15+H16)</f>
        <v>0</v>
      </c>
      <c r="I14" s="71">
        <f>SUM(I15+I16)</f>
        <v>0</v>
      </c>
      <c r="J14" s="71">
        <f>SUM(J15+J16)</f>
        <v>0</v>
      </c>
      <c r="K14" s="71">
        <f>SUM(K15+K16)</f>
        <v>47200</v>
      </c>
      <c r="L14" s="71">
        <f>SUM(L15+L16)</f>
        <v>0</v>
      </c>
      <c r="M14" s="63">
        <f aca="true" t="shared" si="0" ref="M14:M39">F14/D14</f>
        <v>0.679136690647482</v>
      </c>
      <c r="N14" s="63">
        <f aca="true" t="shared" si="1" ref="N14:N39">F14/E14</f>
        <v>0.679136690647482</v>
      </c>
    </row>
    <row r="15" spans="1:14" s="14" customFormat="1" ht="12.75">
      <c r="A15" s="65"/>
      <c r="B15" s="65" t="s">
        <v>16</v>
      </c>
      <c r="C15" s="66" t="s">
        <v>17</v>
      </c>
      <c r="D15" s="42">
        <v>39000</v>
      </c>
      <c r="E15" s="67">
        <v>39000</v>
      </c>
      <c r="F15" s="42">
        <v>16700</v>
      </c>
      <c r="G15" s="42">
        <v>16700</v>
      </c>
      <c r="H15" s="67">
        <v>0</v>
      </c>
      <c r="I15" s="67">
        <v>0</v>
      </c>
      <c r="J15" s="67">
        <v>0</v>
      </c>
      <c r="K15" s="67">
        <v>16700</v>
      </c>
      <c r="L15" s="67">
        <v>0</v>
      </c>
      <c r="M15" s="70">
        <f t="shared" si="0"/>
        <v>0.4282051282051282</v>
      </c>
      <c r="N15" s="70">
        <f t="shared" si="1"/>
        <v>0.4282051282051282</v>
      </c>
    </row>
    <row r="16" spans="1:14" ht="12.75">
      <c r="A16" s="65"/>
      <c r="B16" s="65" t="s">
        <v>160</v>
      </c>
      <c r="C16" s="66" t="s">
        <v>161</v>
      </c>
      <c r="D16" s="42">
        <v>30500</v>
      </c>
      <c r="E16" s="67">
        <v>30500</v>
      </c>
      <c r="F16" s="42">
        <v>30500</v>
      </c>
      <c r="G16" s="42">
        <v>30500</v>
      </c>
      <c r="H16" s="67">
        <v>0</v>
      </c>
      <c r="I16" s="67">
        <v>0</v>
      </c>
      <c r="J16" s="67">
        <v>0</v>
      </c>
      <c r="K16" s="68">
        <v>30500</v>
      </c>
      <c r="L16" s="68">
        <v>0</v>
      </c>
      <c r="M16" s="70">
        <f t="shared" si="0"/>
        <v>1</v>
      </c>
      <c r="N16" s="70">
        <f t="shared" si="1"/>
        <v>1</v>
      </c>
    </row>
    <row r="17" spans="1:14" ht="15.75" customHeight="1">
      <c r="A17" s="5" t="s">
        <v>162</v>
      </c>
      <c r="B17" s="5"/>
      <c r="C17" s="30" t="s">
        <v>22</v>
      </c>
      <c r="D17" s="40">
        <f>SUM(D18)</f>
        <v>3708800</v>
      </c>
      <c r="E17" s="40">
        <f>SUM(E18)</f>
        <v>5370300</v>
      </c>
      <c r="F17" s="82">
        <f>SUM(L17+G17)</f>
        <v>8845000</v>
      </c>
      <c r="G17" s="82">
        <f>SUM(H17:K17)</f>
        <v>6090000</v>
      </c>
      <c r="H17" s="40">
        <f>SUM(H18)</f>
        <v>0</v>
      </c>
      <c r="I17" s="40">
        <f>SUM(I18)</f>
        <v>915000</v>
      </c>
      <c r="J17" s="40">
        <f>SUM(J18)</f>
        <v>0</v>
      </c>
      <c r="K17" s="40">
        <f>SUM(K18)</f>
        <v>5175000</v>
      </c>
      <c r="L17" s="40">
        <f>SUM(L18)</f>
        <v>2755000</v>
      </c>
      <c r="M17" s="63">
        <f t="shared" si="0"/>
        <v>2.3848684210526314</v>
      </c>
      <c r="N17" s="63">
        <f t="shared" si="1"/>
        <v>1.6470215816621046</v>
      </c>
    </row>
    <row r="18" spans="1:14" ht="12.75">
      <c r="A18" s="65"/>
      <c r="B18" s="65" t="s">
        <v>163</v>
      </c>
      <c r="C18" s="66" t="s">
        <v>23</v>
      </c>
      <c r="D18" s="42">
        <v>3708800</v>
      </c>
      <c r="E18" s="42">
        <v>5370300</v>
      </c>
      <c r="F18" s="88">
        <f>SUM(L18+G18)</f>
        <v>8845000</v>
      </c>
      <c r="G18" s="42">
        <f>SUM(H18:K18)</f>
        <v>6090000</v>
      </c>
      <c r="H18" s="42"/>
      <c r="I18" s="42">
        <v>915000</v>
      </c>
      <c r="J18" s="72"/>
      <c r="K18" s="42">
        <v>5175000</v>
      </c>
      <c r="L18" s="42">
        <v>2755000</v>
      </c>
      <c r="M18" s="70">
        <f t="shared" si="0"/>
        <v>2.3848684210526314</v>
      </c>
      <c r="N18" s="70">
        <f t="shared" si="1"/>
        <v>1.6470215816621046</v>
      </c>
    </row>
    <row r="19" spans="1:14" ht="12.75">
      <c r="A19" s="5" t="s">
        <v>164</v>
      </c>
      <c r="B19" s="5"/>
      <c r="C19" s="30" t="s">
        <v>28</v>
      </c>
      <c r="D19" s="40">
        <f>SUM(D20)</f>
        <v>20000</v>
      </c>
      <c r="E19" s="40">
        <f>SUM(E20)</f>
        <v>20000</v>
      </c>
      <c r="F19" s="82">
        <f>SUM(L19+G19)</f>
        <v>20000</v>
      </c>
      <c r="G19" s="82">
        <f>SUM(H19:K19)</f>
        <v>20000</v>
      </c>
      <c r="H19" s="40">
        <f>SUM(H20)</f>
        <v>0</v>
      </c>
      <c r="I19" s="40">
        <f>SUM(I20)</f>
        <v>0</v>
      </c>
      <c r="J19" s="40">
        <f>SUM(J20)</f>
        <v>0</v>
      </c>
      <c r="K19" s="40">
        <f>SUM(K20)</f>
        <v>20000</v>
      </c>
      <c r="L19" s="40">
        <f>SUM(L20)</f>
        <v>0</v>
      </c>
      <c r="M19" s="63">
        <f t="shared" si="0"/>
        <v>1</v>
      </c>
      <c r="N19" s="63">
        <f t="shared" si="1"/>
        <v>1</v>
      </c>
    </row>
    <row r="20" spans="1:14" ht="12" customHeight="1">
      <c r="A20" s="65"/>
      <c r="B20" s="65" t="s">
        <v>165</v>
      </c>
      <c r="C20" s="66" t="s">
        <v>29</v>
      </c>
      <c r="D20" s="42">
        <v>20000</v>
      </c>
      <c r="E20" s="42">
        <v>20000</v>
      </c>
      <c r="F20" s="42">
        <v>20000</v>
      </c>
      <c r="G20" s="42">
        <v>20000</v>
      </c>
      <c r="H20" s="42">
        <v>0</v>
      </c>
      <c r="I20" s="42">
        <v>0</v>
      </c>
      <c r="J20" s="72">
        <v>0</v>
      </c>
      <c r="K20" s="42">
        <v>20000</v>
      </c>
      <c r="L20" s="42">
        <v>0</v>
      </c>
      <c r="M20" s="70">
        <f t="shared" si="0"/>
        <v>1</v>
      </c>
      <c r="N20" s="70">
        <f t="shared" si="1"/>
        <v>1</v>
      </c>
    </row>
    <row r="21" spans="1:14" ht="12.75">
      <c r="A21" s="5" t="s">
        <v>166</v>
      </c>
      <c r="B21" s="5"/>
      <c r="C21" s="30" t="s">
        <v>44</v>
      </c>
      <c r="D21" s="40">
        <f>SUM(D22:D25)</f>
        <v>9350000</v>
      </c>
      <c r="E21" s="40">
        <f>SUM(E22:E25)</f>
        <v>10505203</v>
      </c>
      <c r="F21" s="40">
        <f aca="true" t="shared" si="2" ref="F21:L21">SUM(F22:F25)</f>
        <v>10346500</v>
      </c>
      <c r="G21" s="40">
        <f t="shared" si="2"/>
        <v>10196500</v>
      </c>
      <c r="H21" s="40">
        <f t="shared" si="2"/>
        <v>6751470</v>
      </c>
      <c r="I21" s="40">
        <f t="shared" si="2"/>
        <v>106030</v>
      </c>
      <c r="J21" s="40">
        <f t="shared" si="2"/>
        <v>0</v>
      </c>
      <c r="K21" s="40">
        <f t="shared" si="2"/>
        <v>3339000</v>
      </c>
      <c r="L21" s="40">
        <f t="shared" si="2"/>
        <v>150000</v>
      </c>
      <c r="M21" s="63">
        <f t="shared" si="0"/>
        <v>1.106577540106952</v>
      </c>
      <c r="N21" s="63">
        <f t="shared" si="1"/>
        <v>0.9848929144919903</v>
      </c>
    </row>
    <row r="22" spans="1:14" ht="13.5" customHeight="1">
      <c r="A22" s="65"/>
      <c r="B22" s="65" t="s">
        <v>167</v>
      </c>
      <c r="C22" s="66" t="s">
        <v>168</v>
      </c>
      <c r="D22" s="42">
        <v>385000</v>
      </c>
      <c r="E22" s="42">
        <v>435000</v>
      </c>
      <c r="F22" s="42">
        <v>435000</v>
      </c>
      <c r="G22" s="42">
        <v>435000</v>
      </c>
      <c r="H22" s="42">
        <v>0</v>
      </c>
      <c r="I22" s="42">
        <v>0</v>
      </c>
      <c r="J22" s="72">
        <v>0</v>
      </c>
      <c r="K22" s="42">
        <v>435000</v>
      </c>
      <c r="L22" s="42">
        <v>0</v>
      </c>
      <c r="M22" s="70">
        <f t="shared" si="0"/>
        <v>1.12987012987013</v>
      </c>
      <c r="N22" s="70">
        <f t="shared" si="1"/>
        <v>1</v>
      </c>
    </row>
    <row r="23" spans="1:14" ht="13.5" customHeight="1">
      <c r="A23" s="65"/>
      <c r="B23" s="65" t="s">
        <v>169</v>
      </c>
      <c r="C23" s="66" t="s">
        <v>170</v>
      </c>
      <c r="D23" s="42">
        <v>8905000</v>
      </c>
      <c r="E23" s="42">
        <v>9965203</v>
      </c>
      <c r="F23" s="42">
        <f>G23+L23</f>
        <v>9811500</v>
      </c>
      <c r="G23" s="42">
        <f>SUM(H23:K23)</f>
        <v>9661500</v>
      </c>
      <c r="H23" s="42">
        <v>6743470</v>
      </c>
      <c r="I23" s="42">
        <v>106030</v>
      </c>
      <c r="J23" s="72"/>
      <c r="K23" s="42">
        <v>2812000</v>
      </c>
      <c r="L23" s="42">
        <v>150000</v>
      </c>
      <c r="M23" s="70">
        <f t="shared" si="0"/>
        <v>1.1017967434025828</v>
      </c>
      <c r="N23" s="70">
        <f t="shared" si="1"/>
        <v>0.984576029208838</v>
      </c>
    </row>
    <row r="24" spans="1:14" ht="12.75">
      <c r="A24" s="65"/>
      <c r="B24" s="65" t="s">
        <v>56</v>
      </c>
      <c r="C24" s="66" t="s">
        <v>57</v>
      </c>
      <c r="D24" s="42">
        <v>10000</v>
      </c>
      <c r="E24" s="42">
        <v>10000</v>
      </c>
      <c r="F24" s="42">
        <v>10000</v>
      </c>
      <c r="G24" s="42">
        <v>10000</v>
      </c>
      <c r="H24" s="42">
        <v>8000</v>
      </c>
      <c r="I24" s="42">
        <v>0</v>
      </c>
      <c r="J24" s="72">
        <v>0</v>
      </c>
      <c r="K24" s="42">
        <v>2000</v>
      </c>
      <c r="L24" s="42"/>
      <c r="M24" s="70">
        <f t="shared" si="0"/>
        <v>1</v>
      </c>
      <c r="N24" s="70">
        <f t="shared" si="1"/>
        <v>1</v>
      </c>
    </row>
    <row r="25" spans="1:14" ht="12.75">
      <c r="A25" s="65"/>
      <c r="B25" s="65" t="s">
        <v>171</v>
      </c>
      <c r="C25" s="66" t="s">
        <v>172</v>
      </c>
      <c r="D25" s="42">
        <v>50000</v>
      </c>
      <c r="E25" s="42">
        <v>95000</v>
      </c>
      <c r="F25" s="42">
        <v>90000</v>
      </c>
      <c r="G25" s="42">
        <v>90000</v>
      </c>
      <c r="H25" s="42">
        <v>0</v>
      </c>
      <c r="I25" s="42">
        <v>0</v>
      </c>
      <c r="J25" s="72">
        <v>0</v>
      </c>
      <c r="K25" s="42">
        <v>90000</v>
      </c>
      <c r="L25" s="42">
        <v>0</v>
      </c>
      <c r="M25" s="70">
        <f t="shared" si="0"/>
        <v>1.8</v>
      </c>
      <c r="N25" s="70">
        <f t="shared" si="1"/>
        <v>0.9473684210526315</v>
      </c>
    </row>
    <row r="26" spans="1:14" ht="25.5">
      <c r="A26" s="5" t="s">
        <v>173</v>
      </c>
      <c r="B26" s="5"/>
      <c r="C26" s="30" t="s">
        <v>59</v>
      </c>
      <c r="D26" s="40">
        <f>SUM(D27:D29)</f>
        <v>40000</v>
      </c>
      <c r="E26" s="40">
        <f>SUM(E27:E29)</f>
        <v>308700</v>
      </c>
      <c r="F26" s="40">
        <f>SUM(F27:F29)</f>
        <v>20000</v>
      </c>
      <c r="G26" s="40">
        <f>SUM(K26+J26+I26+H26)</f>
        <v>20000</v>
      </c>
      <c r="H26" s="40">
        <f>SUM(H27:H29)</f>
        <v>20000</v>
      </c>
      <c r="I26" s="40">
        <f>SUM(I27:I29)</f>
        <v>0</v>
      </c>
      <c r="J26" s="40">
        <f>SUM(J27:J29)</f>
        <v>0</v>
      </c>
      <c r="K26" s="40">
        <f>SUM(K27:K29)</f>
        <v>0</v>
      </c>
      <c r="L26" s="40">
        <f>SUM(L27:L29)</f>
        <v>0</v>
      </c>
      <c r="M26" s="63">
        <f t="shared" si="0"/>
        <v>0.5</v>
      </c>
      <c r="N26" s="63">
        <f t="shared" si="1"/>
        <v>0.06478781988986071</v>
      </c>
    </row>
    <row r="27" spans="1:14" ht="15.75" customHeight="1">
      <c r="A27" s="65"/>
      <c r="B27" s="65" t="s">
        <v>174</v>
      </c>
      <c r="C27" s="66" t="s">
        <v>175</v>
      </c>
      <c r="D27" s="42">
        <v>40000</v>
      </c>
      <c r="E27" s="42">
        <v>306700</v>
      </c>
      <c r="F27" s="42">
        <v>0</v>
      </c>
      <c r="G27" s="42">
        <v>0</v>
      </c>
      <c r="H27" s="42">
        <v>0</v>
      </c>
      <c r="I27" s="42">
        <v>0</v>
      </c>
      <c r="J27" s="72">
        <v>0</v>
      </c>
      <c r="K27" s="42">
        <v>0</v>
      </c>
      <c r="L27" s="88">
        <f>SUM(L28:L30)</f>
        <v>0</v>
      </c>
      <c r="M27" s="70">
        <f t="shared" si="0"/>
        <v>0</v>
      </c>
      <c r="N27" s="70">
        <f t="shared" si="1"/>
        <v>0</v>
      </c>
    </row>
    <row r="28" spans="1:14" ht="15.75" customHeight="1">
      <c r="A28" s="65"/>
      <c r="B28" s="65" t="s">
        <v>255</v>
      </c>
      <c r="C28" s="66" t="s">
        <v>256</v>
      </c>
      <c r="D28" s="42">
        <v>0</v>
      </c>
      <c r="E28" s="42">
        <v>0</v>
      </c>
      <c r="F28" s="42">
        <v>20000</v>
      </c>
      <c r="G28" s="42">
        <v>20000</v>
      </c>
      <c r="H28" s="42">
        <v>20000</v>
      </c>
      <c r="I28" s="42">
        <v>0</v>
      </c>
      <c r="J28" s="72">
        <v>0</v>
      </c>
      <c r="K28" s="42">
        <v>0</v>
      </c>
      <c r="L28" s="42">
        <v>0</v>
      </c>
      <c r="M28" s="70">
        <v>0</v>
      </c>
      <c r="N28" s="70">
        <v>0</v>
      </c>
    </row>
    <row r="29" spans="1:14" ht="14.25" customHeight="1">
      <c r="A29" s="65"/>
      <c r="B29" s="65" t="s">
        <v>243</v>
      </c>
      <c r="C29" s="66" t="s">
        <v>93</v>
      </c>
      <c r="D29" s="42">
        <v>0</v>
      </c>
      <c r="E29" s="42">
        <v>2000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70">
        <v>0</v>
      </c>
      <c r="N29" s="70">
        <f t="shared" si="1"/>
        <v>0</v>
      </c>
    </row>
    <row r="30" spans="1:14" ht="15" customHeight="1">
      <c r="A30" s="5" t="s">
        <v>176</v>
      </c>
      <c r="B30" s="5"/>
      <c r="C30" s="30" t="s">
        <v>177</v>
      </c>
      <c r="D30" s="40">
        <f aca="true" t="shared" si="3" ref="D30:L30">SUM(D31)</f>
        <v>400000</v>
      </c>
      <c r="E30" s="40">
        <f t="shared" si="3"/>
        <v>400000</v>
      </c>
      <c r="F30" s="40">
        <f t="shared" si="3"/>
        <v>500000</v>
      </c>
      <c r="G30" s="40">
        <f t="shared" si="3"/>
        <v>500000</v>
      </c>
      <c r="H30" s="40">
        <f t="shared" si="3"/>
        <v>0</v>
      </c>
      <c r="I30" s="40">
        <f t="shared" si="3"/>
        <v>0</v>
      </c>
      <c r="J30" s="40">
        <f t="shared" si="3"/>
        <v>0</v>
      </c>
      <c r="K30" s="40">
        <f t="shared" si="3"/>
        <v>500000</v>
      </c>
      <c r="L30" s="40">
        <f t="shared" si="3"/>
        <v>0</v>
      </c>
      <c r="M30" s="63">
        <f t="shared" si="0"/>
        <v>1.25</v>
      </c>
      <c r="N30" s="63">
        <f t="shared" si="1"/>
        <v>1.25</v>
      </c>
    </row>
    <row r="31" spans="1:14" ht="23.25" customHeight="1">
      <c r="A31" s="65"/>
      <c r="B31" s="65" t="s">
        <v>178</v>
      </c>
      <c r="C31" s="66" t="s">
        <v>179</v>
      </c>
      <c r="D31" s="42">
        <v>400000</v>
      </c>
      <c r="E31" s="42">
        <v>400000</v>
      </c>
      <c r="F31" s="42">
        <v>500000</v>
      </c>
      <c r="G31" s="42">
        <v>500000</v>
      </c>
      <c r="H31" s="42">
        <v>0</v>
      </c>
      <c r="I31" s="42">
        <v>0</v>
      </c>
      <c r="J31" s="72">
        <v>0</v>
      </c>
      <c r="K31" s="42">
        <v>500000</v>
      </c>
      <c r="L31" s="42">
        <v>0</v>
      </c>
      <c r="M31" s="70">
        <f t="shared" si="0"/>
        <v>1.25</v>
      </c>
      <c r="N31" s="70">
        <f t="shared" si="1"/>
        <v>1.25</v>
      </c>
    </row>
    <row r="32" spans="1:14" ht="12.75" customHeight="1">
      <c r="A32" s="5" t="s">
        <v>72</v>
      </c>
      <c r="B32" s="5"/>
      <c r="C32" s="30" t="s">
        <v>73</v>
      </c>
      <c r="D32" s="40">
        <f>D33</f>
        <v>200000</v>
      </c>
      <c r="E32" s="40">
        <f>SUM(E33)</f>
        <v>246153</v>
      </c>
      <c r="F32" s="40">
        <f>SUM(F33)</f>
        <v>200000</v>
      </c>
      <c r="G32" s="40">
        <f>SUM(I32+H32+J32+K32)</f>
        <v>200000</v>
      </c>
      <c r="H32" s="40">
        <f>SUM(H33)</f>
        <v>0</v>
      </c>
      <c r="I32" s="40">
        <f>SUM(I33)</f>
        <v>0</v>
      </c>
      <c r="J32" s="40">
        <f>SUM(J33)</f>
        <v>0</v>
      </c>
      <c r="K32" s="40">
        <f>SUM(K33)</f>
        <v>200000</v>
      </c>
      <c r="L32" s="40">
        <f>SUM(L33)</f>
        <v>0</v>
      </c>
      <c r="M32" s="63">
        <f t="shared" si="0"/>
        <v>1</v>
      </c>
      <c r="N32" s="63">
        <f t="shared" si="1"/>
        <v>0.8125027929783508</v>
      </c>
    </row>
    <row r="33" spans="1:14" ht="15" customHeight="1">
      <c r="A33" s="65"/>
      <c r="B33" s="65" t="s">
        <v>180</v>
      </c>
      <c r="C33" s="66" t="s">
        <v>181</v>
      </c>
      <c r="D33" s="42">
        <v>200000</v>
      </c>
      <c r="E33" s="42">
        <v>246153</v>
      </c>
      <c r="F33" s="42">
        <v>200000</v>
      </c>
      <c r="G33" s="42">
        <v>200000</v>
      </c>
      <c r="H33" s="42">
        <v>0</v>
      </c>
      <c r="I33" s="42">
        <v>0</v>
      </c>
      <c r="J33" s="42">
        <v>0</v>
      </c>
      <c r="K33" s="42">
        <v>200000</v>
      </c>
      <c r="L33" s="42">
        <v>0</v>
      </c>
      <c r="M33" s="70">
        <f t="shared" si="0"/>
        <v>1</v>
      </c>
      <c r="N33" s="70">
        <f t="shared" si="1"/>
        <v>0.8125027929783508</v>
      </c>
    </row>
    <row r="34" spans="1:14" ht="12.75">
      <c r="A34" s="5" t="s">
        <v>182</v>
      </c>
      <c r="B34" s="5"/>
      <c r="C34" s="30" t="s">
        <v>82</v>
      </c>
      <c r="D34" s="40">
        <f>SUM(D35:D43)</f>
        <v>27751154</v>
      </c>
      <c r="E34" s="40">
        <f>SUM(E35:E43)</f>
        <v>28527154</v>
      </c>
      <c r="F34" s="40">
        <f>SUM(F35:F43)</f>
        <v>30678548</v>
      </c>
      <c r="G34" s="40">
        <f>SUM(I34+H34+J34+K34)</f>
        <v>29839548</v>
      </c>
      <c r="H34" s="40">
        <f>SUM(H35:H43)</f>
        <v>24180392</v>
      </c>
      <c r="I34" s="40">
        <f>SUM(I35:I43)</f>
        <v>864590</v>
      </c>
      <c r="J34" s="40">
        <f>SUM(J35:J43)</f>
        <v>0</v>
      </c>
      <c r="K34" s="40">
        <f>SUM(K35:K43)</f>
        <v>4794566</v>
      </c>
      <c r="L34" s="40">
        <f>SUM(L35:L43)</f>
        <v>839000</v>
      </c>
      <c r="M34" s="63">
        <f t="shared" si="0"/>
        <v>1.1054872889249938</v>
      </c>
      <c r="N34" s="63">
        <f t="shared" si="1"/>
        <v>1.0754156548529166</v>
      </c>
    </row>
    <row r="35" spans="1:14" ht="12.75">
      <c r="A35" s="65"/>
      <c r="B35" s="65" t="s">
        <v>183</v>
      </c>
      <c r="C35" s="66" t="s">
        <v>83</v>
      </c>
      <c r="D35" s="42">
        <v>3080681</v>
      </c>
      <c r="E35" s="42">
        <v>3381037</v>
      </c>
      <c r="F35" s="42">
        <f aca="true" t="shared" si="4" ref="F35:F43">G35+L35</f>
        <v>3641092</v>
      </c>
      <c r="G35" s="42">
        <f aca="true" t="shared" si="5" ref="G35:G43">H35+I35+J35+K35</f>
        <v>3591092</v>
      </c>
      <c r="H35" s="42">
        <v>3006600</v>
      </c>
      <c r="I35" s="42">
        <v>0</v>
      </c>
      <c r="J35" s="72">
        <v>0</v>
      </c>
      <c r="K35" s="42">
        <v>584492</v>
      </c>
      <c r="L35" s="42">
        <v>50000</v>
      </c>
      <c r="M35" s="70">
        <f t="shared" si="0"/>
        <v>1.1819114020568828</v>
      </c>
      <c r="N35" s="70">
        <f t="shared" si="1"/>
        <v>1.0769157509959222</v>
      </c>
    </row>
    <row r="36" spans="1:14" ht="12.75">
      <c r="A36" s="65"/>
      <c r="B36" s="65" t="s">
        <v>184</v>
      </c>
      <c r="C36" s="66" t="s">
        <v>185</v>
      </c>
      <c r="D36" s="42">
        <v>326600</v>
      </c>
      <c r="E36" s="42">
        <v>328876</v>
      </c>
      <c r="F36" s="42">
        <f t="shared" si="4"/>
        <v>339000</v>
      </c>
      <c r="G36" s="42">
        <f t="shared" si="5"/>
        <v>339000</v>
      </c>
      <c r="H36" s="42">
        <v>319000</v>
      </c>
      <c r="I36" s="42">
        <v>0</v>
      </c>
      <c r="J36" s="72">
        <v>0</v>
      </c>
      <c r="K36" s="42">
        <v>20000</v>
      </c>
      <c r="L36" s="42">
        <v>0</v>
      </c>
      <c r="M36" s="70">
        <f t="shared" si="0"/>
        <v>1.0379669320269442</v>
      </c>
      <c r="N36" s="70">
        <f t="shared" si="1"/>
        <v>1.030783638818278</v>
      </c>
    </row>
    <row r="37" spans="1:14" ht="12.75">
      <c r="A37" s="65"/>
      <c r="B37" s="65" t="s">
        <v>186</v>
      </c>
      <c r="C37" s="66" t="s">
        <v>187</v>
      </c>
      <c r="D37" s="42">
        <v>1458167</v>
      </c>
      <c r="E37" s="42">
        <v>1647166</v>
      </c>
      <c r="F37" s="42">
        <f t="shared" si="4"/>
        <v>1687325</v>
      </c>
      <c r="G37" s="42">
        <f t="shared" si="5"/>
        <v>1687325</v>
      </c>
      <c r="H37" s="42">
        <v>1633300</v>
      </c>
      <c r="I37" s="42">
        <v>0</v>
      </c>
      <c r="J37" s="72">
        <v>0</v>
      </c>
      <c r="K37" s="42">
        <v>54025</v>
      </c>
      <c r="L37" s="42">
        <v>0</v>
      </c>
      <c r="M37" s="70">
        <f t="shared" si="0"/>
        <v>1.1571548389176274</v>
      </c>
      <c r="N37" s="70">
        <f t="shared" si="1"/>
        <v>1.0243806635153956</v>
      </c>
    </row>
    <row r="38" spans="1:14" ht="12.75">
      <c r="A38" s="65"/>
      <c r="B38" s="65" t="s">
        <v>188</v>
      </c>
      <c r="C38" s="66" t="s">
        <v>189</v>
      </c>
      <c r="D38" s="42">
        <v>7470742</v>
      </c>
      <c r="E38" s="42">
        <v>7674944</v>
      </c>
      <c r="F38" s="42">
        <f t="shared" si="4"/>
        <v>8121439</v>
      </c>
      <c r="G38" s="42">
        <f t="shared" si="5"/>
        <v>8121439</v>
      </c>
      <c r="H38" s="42">
        <v>6369845</v>
      </c>
      <c r="I38" s="42">
        <v>694464</v>
      </c>
      <c r="J38" s="72">
        <v>0</v>
      </c>
      <c r="K38" s="42">
        <v>1057130</v>
      </c>
      <c r="L38" s="42">
        <v>0</v>
      </c>
      <c r="M38" s="70">
        <f t="shared" si="0"/>
        <v>1.0870993804899165</v>
      </c>
      <c r="N38" s="70">
        <f t="shared" si="1"/>
        <v>1.0581756687736092</v>
      </c>
    </row>
    <row r="39" spans="1:14" ht="12.75">
      <c r="A39" s="65"/>
      <c r="B39" s="65" t="s">
        <v>190</v>
      </c>
      <c r="C39" s="66" t="s">
        <v>191</v>
      </c>
      <c r="D39" s="42">
        <v>1864904</v>
      </c>
      <c r="E39" s="42">
        <v>1870423</v>
      </c>
      <c r="F39" s="42">
        <f t="shared" si="4"/>
        <v>1665700</v>
      </c>
      <c r="G39" s="42">
        <f t="shared" si="5"/>
        <v>1665700</v>
      </c>
      <c r="H39" s="42">
        <v>1582500</v>
      </c>
      <c r="I39" s="42">
        <v>0</v>
      </c>
      <c r="J39" s="72">
        <v>0</v>
      </c>
      <c r="K39" s="42">
        <v>83200</v>
      </c>
      <c r="L39" s="42">
        <v>0</v>
      </c>
      <c r="M39" s="70">
        <f t="shared" si="0"/>
        <v>0.8931827053832262</v>
      </c>
      <c r="N39" s="70">
        <f t="shared" si="1"/>
        <v>0.8905472184634171</v>
      </c>
    </row>
    <row r="40" spans="1:14" ht="12.75">
      <c r="A40" s="65"/>
      <c r="B40" s="65" t="s">
        <v>192</v>
      </c>
      <c r="C40" s="66" t="s">
        <v>86</v>
      </c>
      <c r="D40" s="42">
        <v>11241037</v>
      </c>
      <c r="E40" s="42">
        <v>11775745</v>
      </c>
      <c r="F40" s="42">
        <f t="shared" si="4"/>
        <v>12441226</v>
      </c>
      <c r="G40" s="42">
        <f t="shared" si="5"/>
        <v>11652226</v>
      </c>
      <c r="H40" s="42">
        <v>8992400</v>
      </c>
      <c r="I40" s="42">
        <v>170126</v>
      </c>
      <c r="J40" s="72">
        <v>0</v>
      </c>
      <c r="K40" s="42">
        <v>2489700</v>
      </c>
      <c r="L40" s="42">
        <v>789000</v>
      </c>
      <c r="M40" s="70">
        <f aca="true" t="shared" si="6" ref="M40:M65">F40/D40</f>
        <v>1.1067685303411063</v>
      </c>
      <c r="N40" s="70">
        <f aca="true" t="shared" si="7" ref="N40:N70">F40/E40</f>
        <v>1.056512857572918</v>
      </c>
    </row>
    <row r="41" spans="1:14" ht="12.75">
      <c r="A41" s="65"/>
      <c r="B41" s="65" t="s">
        <v>89</v>
      </c>
      <c r="C41" s="66" t="s">
        <v>90</v>
      </c>
      <c r="D41" s="42">
        <v>901722</v>
      </c>
      <c r="E41" s="42">
        <v>924724</v>
      </c>
      <c r="F41" s="42">
        <f t="shared" si="4"/>
        <v>1078900</v>
      </c>
      <c r="G41" s="42">
        <f t="shared" si="5"/>
        <v>1078900</v>
      </c>
      <c r="H41" s="42">
        <v>1049000</v>
      </c>
      <c r="I41" s="42">
        <v>0</v>
      </c>
      <c r="J41" s="72">
        <v>0</v>
      </c>
      <c r="K41" s="42">
        <v>29900</v>
      </c>
      <c r="L41" s="42">
        <v>0</v>
      </c>
      <c r="M41" s="70">
        <f t="shared" si="6"/>
        <v>1.1964884964545615</v>
      </c>
      <c r="N41" s="70">
        <f t="shared" si="7"/>
        <v>1.1667265043407546</v>
      </c>
    </row>
    <row r="42" spans="1:14" ht="12.75">
      <c r="A42" s="65"/>
      <c r="B42" s="65" t="s">
        <v>193</v>
      </c>
      <c r="C42" s="66" t="s">
        <v>194</v>
      </c>
      <c r="D42" s="42">
        <v>181087</v>
      </c>
      <c r="E42" s="42">
        <v>194250</v>
      </c>
      <c r="F42" s="42">
        <f t="shared" si="4"/>
        <v>240835</v>
      </c>
      <c r="G42" s="42">
        <f t="shared" si="5"/>
        <v>240835</v>
      </c>
      <c r="H42" s="42">
        <v>50716</v>
      </c>
      <c r="I42" s="42">
        <v>0</v>
      </c>
      <c r="J42" s="72">
        <v>0</v>
      </c>
      <c r="K42" s="42">
        <v>190119</v>
      </c>
      <c r="L42" s="42">
        <v>0</v>
      </c>
      <c r="M42" s="70">
        <f t="shared" si="6"/>
        <v>1.329940857157057</v>
      </c>
      <c r="N42" s="70">
        <f t="shared" si="7"/>
        <v>1.2398198198198198</v>
      </c>
    </row>
    <row r="43" spans="1:14" ht="12.75">
      <c r="A43" s="65"/>
      <c r="B43" s="65" t="s">
        <v>92</v>
      </c>
      <c r="C43" s="66" t="s">
        <v>93</v>
      </c>
      <c r="D43" s="42">
        <v>1226214</v>
      </c>
      <c r="E43" s="42">
        <v>729989</v>
      </c>
      <c r="F43" s="42">
        <f t="shared" si="4"/>
        <v>1463031</v>
      </c>
      <c r="G43" s="42">
        <f t="shared" si="5"/>
        <v>1463031</v>
      </c>
      <c r="H43" s="42">
        <v>1177031</v>
      </c>
      <c r="I43" s="42">
        <v>0</v>
      </c>
      <c r="J43" s="72">
        <v>0</v>
      </c>
      <c r="K43" s="42">
        <v>286000</v>
      </c>
      <c r="L43" s="42">
        <v>0</v>
      </c>
      <c r="M43" s="70">
        <f t="shared" si="6"/>
        <v>1.19312860561044</v>
      </c>
      <c r="N43" s="70">
        <f t="shared" si="7"/>
        <v>2.0041822548011</v>
      </c>
    </row>
    <row r="44" spans="1:14" ht="12.75">
      <c r="A44" s="5" t="s">
        <v>96</v>
      </c>
      <c r="B44" s="5"/>
      <c r="C44" s="30" t="s">
        <v>97</v>
      </c>
      <c r="D44" s="40">
        <f>SUM(D45:D48)</f>
        <v>43000</v>
      </c>
      <c r="E44" s="40">
        <f>SUM(E45:E48)</f>
        <v>160128</v>
      </c>
      <c r="F44" s="40">
        <f>SUM(F45:F48)</f>
        <v>306048</v>
      </c>
      <c r="G44" s="40">
        <f>SUM(K44+J44+I44+H44)</f>
        <v>3000</v>
      </c>
      <c r="H44" s="40">
        <f>SUM(H45:H48)</f>
        <v>0</v>
      </c>
      <c r="I44" s="40">
        <f>SUM(I45:I48)</f>
        <v>0</v>
      </c>
      <c r="J44" s="40">
        <f>SUM(J45:J48)</f>
        <v>0</v>
      </c>
      <c r="K44" s="40">
        <f>SUM(K45:K48)</f>
        <v>3000</v>
      </c>
      <c r="L44" s="40">
        <f>SUM(L45:L48)</f>
        <v>303048</v>
      </c>
      <c r="M44" s="63">
        <f t="shared" si="6"/>
        <v>7.117395348837209</v>
      </c>
      <c r="N44" s="63">
        <f t="shared" si="7"/>
        <v>1.9112709832134294</v>
      </c>
    </row>
    <row r="45" spans="1:14" ht="12.75">
      <c r="A45" s="65"/>
      <c r="B45" s="65" t="s">
        <v>195</v>
      </c>
      <c r="C45" s="66" t="s">
        <v>196</v>
      </c>
      <c r="D45" s="42">
        <v>40000</v>
      </c>
      <c r="E45" s="42">
        <v>150000</v>
      </c>
      <c r="F45" s="42">
        <v>0</v>
      </c>
      <c r="G45" s="42">
        <v>0</v>
      </c>
      <c r="H45" s="42">
        <v>0</v>
      </c>
      <c r="I45" s="42">
        <v>0</v>
      </c>
      <c r="J45" s="72">
        <v>0</v>
      </c>
      <c r="K45" s="72">
        <v>0</v>
      </c>
      <c r="L45" s="72">
        <v>0</v>
      </c>
      <c r="M45" s="70">
        <f t="shared" si="6"/>
        <v>0</v>
      </c>
      <c r="N45" s="70">
        <f t="shared" si="7"/>
        <v>0</v>
      </c>
    </row>
    <row r="46" spans="1:14" ht="12.75">
      <c r="A46" s="65"/>
      <c r="B46" s="65" t="s">
        <v>98</v>
      </c>
      <c r="C46" s="66" t="s">
        <v>99</v>
      </c>
      <c r="D46" s="42">
        <v>0</v>
      </c>
      <c r="E46" s="42">
        <v>0</v>
      </c>
      <c r="F46" s="42">
        <f>G46+L46</f>
        <v>303048</v>
      </c>
      <c r="G46" s="42">
        <v>0</v>
      </c>
      <c r="H46" s="42">
        <v>0</v>
      </c>
      <c r="I46" s="42">
        <v>0</v>
      </c>
      <c r="J46" s="72">
        <v>0</v>
      </c>
      <c r="K46" s="72">
        <v>0</v>
      </c>
      <c r="L46" s="72">
        <v>303048</v>
      </c>
      <c r="M46" s="70"/>
      <c r="N46" s="70"/>
    </row>
    <row r="47" spans="1:14" ht="37.5" customHeight="1">
      <c r="A47" s="65"/>
      <c r="B47" s="65" t="s">
        <v>100</v>
      </c>
      <c r="C47" s="66" t="s">
        <v>197</v>
      </c>
      <c r="D47" s="42">
        <v>0</v>
      </c>
      <c r="E47" s="42">
        <v>7128</v>
      </c>
      <c r="F47" s="42">
        <v>0</v>
      </c>
      <c r="G47" s="42">
        <v>0</v>
      </c>
      <c r="H47" s="42">
        <v>0</v>
      </c>
      <c r="I47" s="42">
        <v>0</v>
      </c>
      <c r="J47" s="72">
        <v>0</v>
      </c>
      <c r="K47" s="42">
        <v>0</v>
      </c>
      <c r="L47" s="42">
        <v>0</v>
      </c>
      <c r="M47" s="70">
        <v>0</v>
      </c>
      <c r="N47" s="70">
        <f t="shared" si="7"/>
        <v>0</v>
      </c>
    </row>
    <row r="48" spans="1:14" ht="12.75">
      <c r="A48" s="65"/>
      <c r="B48" s="65" t="s">
        <v>198</v>
      </c>
      <c r="C48" s="73" t="s">
        <v>93</v>
      </c>
      <c r="D48" s="42">
        <v>3000</v>
      </c>
      <c r="E48" s="42">
        <v>3000</v>
      </c>
      <c r="F48" s="42">
        <v>3000</v>
      </c>
      <c r="G48" s="42">
        <v>3000</v>
      </c>
      <c r="H48" s="42">
        <v>0</v>
      </c>
      <c r="I48" s="42">
        <v>0</v>
      </c>
      <c r="J48" s="72">
        <v>0</v>
      </c>
      <c r="K48" s="42">
        <v>3000</v>
      </c>
      <c r="L48" s="42">
        <v>0</v>
      </c>
      <c r="M48" s="70">
        <f t="shared" si="6"/>
        <v>1</v>
      </c>
      <c r="N48" s="70">
        <f t="shared" si="7"/>
        <v>1</v>
      </c>
    </row>
    <row r="49" spans="1:14" ht="12.75">
      <c r="A49" s="5" t="s">
        <v>102</v>
      </c>
      <c r="B49" s="5"/>
      <c r="C49" s="61" t="s">
        <v>103</v>
      </c>
      <c r="D49" s="40">
        <f>SUM(D50:D54)</f>
        <v>15667459</v>
      </c>
      <c r="E49" s="40">
        <f>SUM(E50:E54)</f>
        <v>16840772</v>
      </c>
      <c r="F49" s="40">
        <f>SUM(F50:F54)</f>
        <v>15893262</v>
      </c>
      <c r="G49" s="40">
        <f>SUM(K49+J49+I49+H49)</f>
        <v>15864762</v>
      </c>
      <c r="H49" s="40">
        <f>SUM(H50:H54)</f>
        <v>8188326</v>
      </c>
      <c r="I49" s="40">
        <f>SUM(I50:I54)</f>
        <v>1067552</v>
      </c>
      <c r="J49" s="40">
        <f>SUM(J50:J54)</f>
        <v>0</v>
      </c>
      <c r="K49" s="40">
        <f>SUM(K50:K54)</f>
        <v>6608884</v>
      </c>
      <c r="L49" s="40">
        <f>SUM(L50:L54)</f>
        <v>28500</v>
      </c>
      <c r="M49" s="63">
        <f t="shared" si="6"/>
        <v>1.0144122285560153</v>
      </c>
      <c r="N49" s="63">
        <f t="shared" si="7"/>
        <v>0.9437371398413327</v>
      </c>
    </row>
    <row r="50" spans="1:14" ht="13.5" customHeight="1">
      <c r="A50" s="65"/>
      <c r="B50" s="65" t="s">
        <v>104</v>
      </c>
      <c r="C50" s="66" t="s">
        <v>105</v>
      </c>
      <c r="D50" s="42">
        <v>3700274</v>
      </c>
      <c r="E50" s="42">
        <v>3767137</v>
      </c>
      <c r="F50" s="42">
        <v>3604626</v>
      </c>
      <c r="G50" s="42">
        <v>3604626</v>
      </c>
      <c r="H50" s="42">
        <v>1776260</v>
      </c>
      <c r="I50" s="42">
        <v>856686</v>
      </c>
      <c r="J50" s="72">
        <v>0</v>
      </c>
      <c r="K50" s="42">
        <v>971680</v>
      </c>
      <c r="L50" s="42">
        <v>0</v>
      </c>
      <c r="M50" s="70">
        <f t="shared" si="6"/>
        <v>0.9741511034047748</v>
      </c>
      <c r="N50" s="70">
        <f t="shared" si="7"/>
        <v>0.9568608733900572</v>
      </c>
    </row>
    <row r="51" spans="1:14" ht="12.75">
      <c r="A51" s="65"/>
      <c r="B51" s="65" t="s">
        <v>108</v>
      </c>
      <c r="C51" s="73" t="s">
        <v>109</v>
      </c>
      <c r="D51" s="42">
        <v>8361168</v>
      </c>
      <c r="E51" s="42">
        <v>8933828</v>
      </c>
      <c r="F51" s="42">
        <f>SUM(G51+L51)</f>
        <v>8569888</v>
      </c>
      <c r="G51" s="42">
        <f>SUM(K51+J51+I51+H51)</f>
        <v>8541388</v>
      </c>
      <c r="H51" s="42">
        <v>5914620</v>
      </c>
      <c r="I51" s="42">
        <v>0</v>
      </c>
      <c r="J51" s="72">
        <v>0</v>
      </c>
      <c r="K51" s="42">
        <v>2626768</v>
      </c>
      <c r="L51" s="42">
        <v>28500</v>
      </c>
      <c r="M51" s="70">
        <f t="shared" si="6"/>
        <v>1.0249630195207178</v>
      </c>
      <c r="N51" s="70">
        <f t="shared" si="7"/>
        <v>0.9592627035129846</v>
      </c>
    </row>
    <row r="52" spans="1:14" ht="12.75">
      <c r="A52" s="65"/>
      <c r="B52" s="65" t="s">
        <v>112</v>
      </c>
      <c r="C52" s="73" t="s">
        <v>113</v>
      </c>
      <c r="D52" s="42">
        <v>3265116</v>
      </c>
      <c r="E52" s="42">
        <v>3670083</v>
      </c>
      <c r="F52" s="42">
        <v>3265116</v>
      </c>
      <c r="G52" s="42">
        <v>3265116</v>
      </c>
      <c r="H52" s="42">
        <v>115093</v>
      </c>
      <c r="I52" s="42">
        <v>210866</v>
      </c>
      <c r="J52" s="72">
        <v>0</v>
      </c>
      <c r="K52" s="42">
        <v>2939157</v>
      </c>
      <c r="L52" s="42">
        <v>0</v>
      </c>
      <c r="M52" s="70">
        <f t="shared" si="6"/>
        <v>1</v>
      </c>
      <c r="N52" s="70">
        <f t="shared" si="7"/>
        <v>0.889657263882043</v>
      </c>
    </row>
    <row r="53" spans="1:14" ht="12.75">
      <c r="A53" s="65"/>
      <c r="B53" s="65" t="s">
        <v>199</v>
      </c>
      <c r="C53" s="66" t="s">
        <v>200</v>
      </c>
      <c r="D53" s="42">
        <v>264097</v>
      </c>
      <c r="E53" s="42">
        <v>469724</v>
      </c>
      <c r="F53" s="42">
        <v>453632</v>
      </c>
      <c r="G53" s="42">
        <v>453632</v>
      </c>
      <c r="H53" s="42">
        <v>382353</v>
      </c>
      <c r="I53" s="42">
        <v>0</v>
      </c>
      <c r="J53" s="72">
        <v>0</v>
      </c>
      <c r="K53" s="42">
        <v>71279</v>
      </c>
      <c r="L53" s="42">
        <v>0</v>
      </c>
      <c r="M53" s="70">
        <f t="shared" si="6"/>
        <v>1.7176719160005605</v>
      </c>
      <c r="N53" s="70">
        <f t="shared" si="7"/>
        <v>0.965741584419787</v>
      </c>
    </row>
    <row r="54" spans="1:14" ht="38.25">
      <c r="A54" s="65"/>
      <c r="B54" s="65" t="s">
        <v>201</v>
      </c>
      <c r="C54" s="66" t="s">
        <v>202</v>
      </c>
      <c r="D54" s="42">
        <v>76804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72">
        <v>0</v>
      </c>
      <c r="K54" s="42">
        <v>0</v>
      </c>
      <c r="L54" s="42">
        <v>0</v>
      </c>
      <c r="M54" s="70">
        <f t="shared" si="6"/>
        <v>0</v>
      </c>
      <c r="N54" s="70">
        <v>0</v>
      </c>
    </row>
    <row r="55" spans="1:14" ht="25.5">
      <c r="A55" s="5" t="s">
        <v>115</v>
      </c>
      <c r="B55" s="5"/>
      <c r="C55" s="30" t="s">
        <v>116</v>
      </c>
      <c r="D55" s="40">
        <f>SUM(D56:D58)</f>
        <v>2633325</v>
      </c>
      <c r="E55" s="40">
        <f>SUM(E56:E58)</f>
        <v>2709530</v>
      </c>
      <c r="F55" s="40">
        <f>SUM(F56:F58)</f>
        <v>3240763</v>
      </c>
      <c r="G55" s="40">
        <f>SUM(K55+J55+I55+H55)</f>
        <v>3185763</v>
      </c>
      <c r="H55" s="40">
        <f>SUM(H56:H58)</f>
        <v>2709151</v>
      </c>
      <c r="I55" s="40">
        <f>SUM(I56:I58)</f>
        <v>3051</v>
      </c>
      <c r="J55" s="40">
        <f>SUM(J56:J58)</f>
        <v>0</v>
      </c>
      <c r="K55" s="40">
        <f>SUM(K56:K58)</f>
        <v>473561</v>
      </c>
      <c r="L55" s="40">
        <f>SUM(L56:L58)</f>
        <v>55000</v>
      </c>
      <c r="M55" s="63">
        <f t="shared" si="6"/>
        <v>1.2306733882069247</v>
      </c>
      <c r="N55" s="63">
        <f t="shared" si="7"/>
        <v>1.1960609404583082</v>
      </c>
    </row>
    <row r="56" spans="1:14" s="99" customFormat="1" ht="25.5">
      <c r="A56" s="92"/>
      <c r="B56" s="92" t="s">
        <v>244</v>
      </c>
      <c r="C56" s="93" t="s">
        <v>251</v>
      </c>
      <c r="D56" s="88">
        <v>0</v>
      </c>
      <c r="E56" s="88">
        <v>80711</v>
      </c>
      <c r="F56" s="88">
        <v>163944</v>
      </c>
      <c r="G56" s="88">
        <v>160893</v>
      </c>
      <c r="H56" s="88">
        <v>0</v>
      </c>
      <c r="I56" s="88">
        <v>3051</v>
      </c>
      <c r="J56" s="98">
        <v>0</v>
      </c>
      <c r="K56" s="88">
        <v>160893</v>
      </c>
      <c r="L56" s="88">
        <v>0</v>
      </c>
      <c r="M56" s="63">
        <v>0</v>
      </c>
      <c r="N56" s="63">
        <f t="shared" si="7"/>
        <v>2.0312472897126788</v>
      </c>
    </row>
    <row r="57" spans="1:14" ht="25.5">
      <c r="A57" s="65"/>
      <c r="B57" s="65" t="s">
        <v>117</v>
      </c>
      <c r="C57" s="66" t="s">
        <v>134</v>
      </c>
      <c r="D57" s="42">
        <v>26448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72">
        <v>0</v>
      </c>
      <c r="K57" s="42">
        <v>0</v>
      </c>
      <c r="L57" s="42">
        <v>0</v>
      </c>
      <c r="M57" s="70">
        <f t="shared" si="6"/>
        <v>0</v>
      </c>
      <c r="N57" s="70">
        <v>0</v>
      </c>
    </row>
    <row r="58" spans="1:14" ht="12.75">
      <c r="A58" s="65"/>
      <c r="B58" s="65" t="s">
        <v>119</v>
      </c>
      <c r="C58" s="66" t="s">
        <v>120</v>
      </c>
      <c r="D58" s="42">
        <v>2606877</v>
      </c>
      <c r="E58" s="42">
        <v>2628819</v>
      </c>
      <c r="F58" s="42">
        <f>G58+L58</f>
        <v>3076819</v>
      </c>
      <c r="G58" s="42">
        <f>SUM(H58:K58)</f>
        <v>3021819</v>
      </c>
      <c r="H58" s="42">
        <v>2709151</v>
      </c>
      <c r="I58" s="42">
        <v>0</v>
      </c>
      <c r="J58" s="72">
        <v>0</v>
      </c>
      <c r="K58" s="42">
        <v>312668</v>
      </c>
      <c r="L58" s="42">
        <v>55000</v>
      </c>
      <c r="M58" s="70">
        <f t="shared" si="6"/>
        <v>1.1802701086395715</v>
      </c>
      <c r="N58" s="70">
        <f t="shared" si="7"/>
        <v>1.1704187317574926</v>
      </c>
    </row>
    <row r="59" spans="1:14" ht="12.75">
      <c r="A59" s="5" t="s">
        <v>203</v>
      </c>
      <c r="B59" s="5"/>
      <c r="C59" s="30" t="s">
        <v>121</v>
      </c>
      <c r="D59" s="40">
        <f>SUM(D60:D68)</f>
        <v>5958455</v>
      </c>
      <c r="E59" s="101">
        <f>SUM(E60:E68)</f>
        <v>6609555.78</v>
      </c>
      <c r="F59" s="40">
        <f>SUM(G59)</f>
        <v>6377547</v>
      </c>
      <c r="G59" s="40">
        <f>SUM(I59+H59+J59+K59)</f>
        <v>6377547</v>
      </c>
      <c r="H59" s="40">
        <f>SUM(H60:H68)</f>
        <v>4453734</v>
      </c>
      <c r="I59" s="40">
        <f>SUM(I60:I68)</f>
        <v>300918</v>
      </c>
      <c r="J59" s="40">
        <f>SUM(J60:J68)</f>
        <v>0</v>
      </c>
      <c r="K59" s="40">
        <f>SUM(K60:K68)</f>
        <v>1622895</v>
      </c>
      <c r="L59" s="40">
        <f>SUM(L60:L68)</f>
        <v>0</v>
      </c>
      <c r="M59" s="63">
        <f t="shared" si="6"/>
        <v>1.0703356826559904</v>
      </c>
      <c r="N59" s="63">
        <f t="shared" si="7"/>
        <v>0.9648979768501175</v>
      </c>
    </row>
    <row r="60" spans="1:14" ht="12.75">
      <c r="A60" s="65"/>
      <c r="B60" s="65" t="s">
        <v>204</v>
      </c>
      <c r="C60" s="66" t="s">
        <v>205</v>
      </c>
      <c r="D60" s="42">
        <v>238252</v>
      </c>
      <c r="E60" s="42">
        <v>254300</v>
      </c>
      <c r="F60" s="42">
        <f aca="true" t="shared" si="8" ref="F60:F68">G60+L60</f>
        <v>240778</v>
      </c>
      <c r="G60" s="42">
        <f aca="true" t="shared" si="9" ref="G60:G68">H60+I60+J60+K60</f>
        <v>240778</v>
      </c>
      <c r="H60" s="42">
        <v>224000</v>
      </c>
      <c r="I60" s="42">
        <v>0</v>
      </c>
      <c r="J60" s="72">
        <v>0</v>
      </c>
      <c r="K60" s="42">
        <v>16778</v>
      </c>
      <c r="L60" s="42">
        <v>0</v>
      </c>
      <c r="M60" s="70">
        <f t="shared" si="6"/>
        <v>1.0106022194986821</v>
      </c>
      <c r="N60" s="70">
        <f t="shared" si="7"/>
        <v>0.9468265827762485</v>
      </c>
    </row>
    <row r="61" spans="1:14" ht="12.75">
      <c r="A61" s="65"/>
      <c r="B61" s="65" t="s">
        <v>122</v>
      </c>
      <c r="C61" s="66" t="s">
        <v>123</v>
      </c>
      <c r="D61" s="42">
        <v>878328</v>
      </c>
      <c r="E61" s="42">
        <v>899728</v>
      </c>
      <c r="F61" s="42">
        <f t="shared" si="8"/>
        <v>1174000</v>
      </c>
      <c r="G61" s="42">
        <f t="shared" si="9"/>
        <v>1174000</v>
      </c>
      <c r="H61" s="42">
        <v>874000</v>
      </c>
      <c r="I61" s="42">
        <v>0</v>
      </c>
      <c r="J61" s="72">
        <v>0</v>
      </c>
      <c r="K61" s="42">
        <v>300000</v>
      </c>
      <c r="L61" s="42">
        <v>0</v>
      </c>
      <c r="M61" s="70">
        <f t="shared" si="6"/>
        <v>1.3366305070543123</v>
      </c>
      <c r="N61" s="70">
        <f t="shared" si="7"/>
        <v>1.3048387957249301</v>
      </c>
    </row>
    <row r="62" spans="1:14" ht="13.5" customHeight="1">
      <c r="A62" s="65"/>
      <c r="B62" s="65" t="s">
        <v>124</v>
      </c>
      <c r="C62" s="66" t="s">
        <v>125</v>
      </c>
      <c r="D62" s="42">
        <v>1003103</v>
      </c>
      <c r="E62" s="42">
        <v>1003103</v>
      </c>
      <c r="F62" s="42">
        <f t="shared" si="8"/>
        <v>1062352</v>
      </c>
      <c r="G62" s="42">
        <f t="shared" si="9"/>
        <v>1062352</v>
      </c>
      <c r="H62" s="42">
        <v>598000</v>
      </c>
      <c r="I62" s="42">
        <v>0</v>
      </c>
      <c r="J62" s="72">
        <v>0</v>
      </c>
      <c r="K62" s="42">
        <v>464352</v>
      </c>
      <c r="L62" s="42">
        <v>0</v>
      </c>
      <c r="M62" s="70">
        <f t="shared" si="6"/>
        <v>1.0590657190737143</v>
      </c>
      <c r="N62" s="70">
        <f t="shared" si="7"/>
        <v>1.0590657190737143</v>
      </c>
    </row>
    <row r="63" spans="1:14" ht="25.5">
      <c r="A63" s="65"/>
      <c r="B63" s="65" t="s">
        <v>206</v>
      </c>
      <c r="C63" s="66" t="s">
        <v>207</v>
      </c>
      <c r="D63" s="42">
        <v>1233484</v>
      </c>
      <c r="E63" s="42">
        <v>1342665</v>
      </c>
      <c r="F63" s="42">
        <f t="shared" si="8"/>
        <v>1362924</v>
      </c>
      <c r="G63" s="42">
        <f t="shared" si="9"/>
        <v>1362924</v>
      </c>
      <c r="H63" s="42">
        <v>1233000</v>
      </c>
      <c r="I63" s="42">
        <v>0</v>
      </c>
      <c r="J63" s="72">
        <v>0</v>
      </c>
      <c r="K63" s="42">
        <v>129924</v>
      </c>
      <c r="L63" s="42">
        <v>0</v>
      </c>
      <c r="M63" s="70">
        <f t="shared" si="6"/>
        <v>1.1049385318334084</v>
      </c>
      <c r="N63" s="70">
        <f t="shared" si="7"/>
        <v>1.0150886483225525</v>
      </c>
    </row>
    <row r="64" spans="1:14" ht="12.75">
      <c r="A64" s="65"/>
      <c r="B64" s="65" t="s">
        <v>208</v>
      </c>
      <c r="C64" s="66" t="s">
        <v>127</v>
      </c>
      <c r="D64" s="42">
        <v>1344489</v>
      </c>
      <c r="E64" s="42">
        <v>1546689</v>
      </c>
      <c r="F64" s="42">
        <f t="shared" si="8"/>
        <v>1195120</v>
      </c>
      <c r="G64" s="42">
        <f t="shared" si="9"/>
        <v>1195120</v>
      </c>
      <c r="H64" s="42">
        <v>725000</v>
      </c>
      <c r="I64" s="42">
        <v>300918</v>
      </c>
      <c r="J64" s="72">
        <v>0</v>
      </c>
      <c r="K64" s="42">
        <v>169202</v>
      </c>
      <c r="L64" s="42">
        <v>0</v>
      </c>
      <c r="M64" s="70">
        <f t="shared" si="6"/>
        <v>0.8889027727262923</v>
      </c>
      <c r="N64" s="70">
        <f t="shared" si="7"/>
        <v>0.7726957390916984</v>
      </c>
    </row>
    <row r="65" spans="1:14" ht="12.75" customHeight="1">
      <c r="A65" s="65"/>
      <c r="B65" s="65" t="s">
        <v>209</v>
      </c>
      <c r="C65" s="66" t="s">
        <v>128</v>
      </c>
      <c r="D65" s="42">
        <v>957046</v>
      </c>
      <c r="E65" s="42">
        <v>1003516</v>
      </c>
      <c r="F65" s="42">
        <f t="shared" si="8"/>
        <v>1024700</v>
      </c>
      <c r="G65" s="42">
        <f t="shared" si="9"/>
        <v>1024700</v>
      </c>
      <c r="H65" s="42">
        <v>581700</v>
      </c>
      <c r="I65" s="42">
        <v>0</v>
      </c>
      <c r="J65" s="72">
        <v>0</v>
      </c>
      <c r="K65" s="42">
        <v>443000</v>
      </c>
      <c r="L65" s="42">
        <v>0</v>
      </c>
      <c r="M65" s="70">
        <f t="shared" si="6"/>
        <v>1.0706904370322847</v>
      </c>
      <c r="N65" s="70">
        <f t="shared" si="7"/>
        <v>1.02110977802048</v>
      </c>
    </row>
    <row r="66" spans="1:14" ht="12.75" customHeight="1">
      <c r="A66" s="65"/>
      <c r="B66" s="65" t="s">
        <v>226</v>
      </c>
      <c r="C66" s="66" t="s">
        <v>231</v>
      </c>
      <c r="D66" s="42">
        <v>0</v>
      </c>
      <c r="E66" s="100">
        <v>439480.78</v>
      </c>
      <c r="F66" s="42">
        <f t="shared" si="8"/>
        <v>0</v>
      </c>
      <c r="G66" s="42">
        <f t="shared" si="9"/>
        <v>0</v>
      </c>
      <c r="H66" s="42">
        <v>0</v>
      </c>
      <c r="I66" s="42">
        <v>0</v>
      </c>
      <c r="J66" s="72">
        <v>0</v>
      </c>
      <c r="K66" s="42">
        <v>0</v>
      </c>
      <c r="L66" s="42">
        <v>0</v>
      </c>
      <c r="M66" s="70"/>
      <c r="N66" s="70">
        <f t="shared" si="7"/>
        <v>0</v>
      </c>
    </row>
    <row r="67" spans="1:14" ht="12.75">
      <c r="A67" s="65"/>
      <c r="B67" s="65" t="s">
        <v>210</v>
      </c>
      <c r="C67" s="66" t="s">
        <v>194</v>
      </c>
      <c r="D67" s="42">
        <v>23787</v>
      </c>
      <c r="E67" s="42">
        <v>25815</v>
      </c>
      <c r="F67" s="42">
        <f t="shared" si="8"/>
        <v>28585</v>
      </c>
      <c r="G67" s="42">
        <f t="shared" si="9"/>
        <v>28585</v>
      </c>
      <c r="H67" s="42">
        <v>3946</v>
      </c>
      <c r="I67" s="42">
        <v>0</v>
      </c>
      <c r="J67" s="42">
        <v>0</v>
      </c>
      <c r="K67" s="42">
        <v>24639</v>
      </c>
      <c r="L67" s="42">
        <v>0</v>
      </c>
      <c r="M67" s="70">
        <f aca="true" t="shared" si="10" ref="M67:M78">F67/D67</f>
        <v>1.2017068146466556</v>
      </c>
      <c r="N67" s="70">
        <f t="shared" si="7"/>
        <v>1.107301956227</v>
      </c>
    </row>
    <row r="68" spans="1:14" ht="12.75">
      <c r="A68" s="65"/>
      <c r="B68" s="65" t="s">
        <v>211</v>
      </c>
      <c r="C68" s="66" t="s">
        <v>93</v>
      </c>
      <c r="D68" s="42">
        <v>279966</v>
      </c>
      <c r="E68" s="42">
        <v>94259</v>
      </c>
      <c r="F68" s="42">
        <f t="shared" si="8"/>
        <v>289088</v>
      </c>
      <c r="G68" s="42">
        <f t="shared" si="9"/>
        <v>289088</v>
      </c>
      <c r="H68" s="42">
        <v>214088</v>
      </c>
      <c r="I68" s="42">
        <v>0</v>
      </c>
      <c r="J68" s="42">
        <v>0</v>
      </c>
      <c r="K68" s="42">
        <v>75000</v>
      </c>
      <c r="L68" s="42">
        <v>0</v>
      </c>
      <c r="M68" s="70">
        <f t="shared" si="10"/>
        <v>1.0325825278783853</v>
      </c>
      <c r="N68" s="70">
        <f t="shared" si="7"/>
        <v>3.0669538187334897</v>
      </c>
    </row>
    <row r="69" spans="1:14" ht="25.5">
      <c r="A69" s="89" t="s">
        <v>129</v>
      </c>
      <c r="B69" s="89"/>
      <c r="C69" s="90" t="s">
        <v>130</v>
      </c>
      <c r="D69" s="82">
        <f aca="true" t="shared" si="11" ref="D69:L69">SUM(D70)</f>
        <v>0</v>
      </c>
      <c r="E69" s="82">
        <f t="shared" si="11"/>
        <v>50000</v>
      </c>
      <c r="F69" s="82">
        <f t="shared" si="11"/>
        <v>0</v>
      </c>
      <c r="G69" s="82">
        <f t="shared" si="11"/>
        <v>0</v>
      </c>
      <c r="H69" s="82">
        <f t="shared" si="11"/>
        <v>0</v>
      </c>
      <c r="I69" s="82">
        <f t="shared" si="11"/>
        <v>0</v>
      </c>
      <c r="J69" s="82">
        <f t="shared" si="11"/>
        <v>0</v>
      </c>
      <c r="K69" s="82">
        <f t="shared" si="11"/>
        <v>0</v>
      </c>
      <c r="L69" s="82">
        <f t="shared" si="11"/>
        <v>0</v>
      </c>
      <c r="M69" s="70">
        <v>0</v>
      </c>
      <c r="N69" s="91">
        <f t="shared" si="7"/>
        <v>0</v>
      </c>
    </row>
    <row r="70" spans="1:14" ht="12.75">
      <c r="A70" s="92"/>
      <c r="B70" s="92" t="s">
        <v>233</v>
      </c>
      <c r="C70" s="93" t="s">
        <v>234</v>
      </c>
      <c r="D70" s="88">
        <v>0</v>
      </c>
      <c r="E70" s="88">
        <v>50000</v>
      </c>
      <c r="F70" s="88">
        <v>0</v>
      </c>
      <c r="G70" s="88">
        <v>0</v>
      </c>
      <c r="H70" s="42">
        <v>0</v>
      </c>
      <c r="I70" s="42">
        <v>0</v>
      </c>
      <c r="J70" s="42">
        <v>0</v>
      </c>
      <c r="K70" s="42">
        <v>0</v>
      </c>
      <c r="L70" s="88">
        <v>0</v>
      </c>
      <c r="M70" s="70">
        <v>0</v>
      </c>
      <c r="N70" s="70">
        <f t="shared" si="7"/>
        <v>0</v>
      </c>
    </row>
    <row r="71" spans="1:14" ht="25.5">
      <c r="A71" s="5" t="s">
        <v>212</v>
      </c>
      <c r="B71" s="5"/>
      <c r="C71" s="30" t="s">
        <v>213</v>
      </c>
      <c r="D71" s="40">
        <f>SUM(D72:D75)</f>
        <v>69000</v>
      </c>
      <c r="E71" s="40">
        <f>SUM(E72:E75)</f>
        <v>79900</v>
      </c>
      <c r="F71" s="40">
        <f>SUM(G71)</f>
        <v>75000</v>
      </c>
      <c r="G71" s="40">
        <f>SUM(I71+H71+J71+K71)</f>
        <v>75000</v>
      </c>
      <c r="H71" s="40">
        <f>SUM(H72:H75)</f>
        <v>0</v>
      </c>
      <c r="I71" s="40">
        <f>SUM(I72:I75)</f>
        <v>65000</v>
      </c>
      <c r="J71" s="40">
        <f>SUM(J72:J75)</f>
        <v>0</v>
      </c>
      <c r="K71" s="40">
        <f>SUM(K72:K75)</f>
        <v>10000</v>
      </c>
      <c r="L71" s="40">
        <f>SUM(L72:L75)</f>
        <v>0</v>
      </c>
      <c r="M71" s="63">
        <f t="shared" si="10"/>
        <v>1.0869565217391304</v>
      </c>
      <c r="N71" s="63">
        <f aca="true" t="shared" si="12" ref="N71:N78">F71/E71</f>
        <v>0.9386733416770964</v>
      </c>
    </row>
    <row r="72" spans="1:14" ht="12.75">
      <c r="A72" s="65"/>
      <c r="B72" s="65" t="s">
        <v>214</v>
      </c>
      <c r="C72" s="66" t="s">
        <v>215</v>
      </c>
      <c r="D72" s="42">
        <v>9000</v>
      </c>
      <c r="E72" s="68">
        <v>11000</v>
      </c>
      <c r="F72" s="42">
        <v>10000</v>
      </c>
      <c r="G72" s="42">
        <v>10000</v>
      </c>
      <c r="H72" s="68">
        <v>0</v>
      </c>
      <c r="I72" s="68">
        <v>0</v>
      </c>
      <c r="J72" s="69">
        <v>0</v>
      </c>
      <c r="K72" s="68">
        <v>10000</v>
      </c>
      <c r="L72" s="68">
        <v>0</v>
      </c>
      <c r="M72" s="70">
        <f t="shared" si="10"/>
        <v>1.1111111111111112</v>
      </c>
      <c r="N72" s="70">
        <f t="shared" si="12"/>
        <v>0.9090909090909091</v>
      </c>
    </row>
    <row r="73" spans="1:14" ht="12.75">
      <c r="A73" s="65"/>
      <c r="B73" s="65" t="s">
        <v>246</v>
      </c>
      <c r="C73" s="66" t="s">
        <v>253</v>
      </c>
      <c r="D73" s="42">
        <v>0</v>
      </c>
      <c r="E73" s="68">
        <v>3400</v>
      </c>
      <c r="F73" s="42">
        <v>0</v>
      </c>
      <c r="G73" s="42">
        <v>0</v>
      </c>
      <c r="H73" s="68">
        <v>0</v>
      </c>
      <c r="I73" s="68">
        <v>0</v>
      </c>
      <c r="J73" s="69">
        <v>0</v>
      </c>
      <c r="K73" s="68">
        <v>0</v>
      </c>
      <c r="L73" s="68">
        <v>0</v>
      </c>
      <c r="M73" s="70">
        <v>0</v>
      </c>
      <c r="N73" s="70">
        <f t="shared" si="12"/>
        <v>0</v>
      </c>
    </row>
    <row r="74" spans="1:14" ht="12.75">
      <c r="A74" s="65"/>
      <c r="B74" s="65" t="s">
        <v>247</v>
      </c>
      <c r="C74" s="66" t="s">
        <v>254</v>
      </c>
      <c r="D74" s="42">
        <v>0</v>
      </c>
      <c r="E74" s="68">
        <v>500</v>
      </c>
      <c r="F74" s="42">
        <v>0</v>
      </c>
      <c r="G74" s="42">
        <v>0</v>
      </c>
      <c r="H74" s="68">
        <v>0</v>
      </c>
      <c r="I74" s="68">
        <v>0</v>
      </c>
      <c r="J74" s="69">
        <v>0</v>
      </c>
      <c r="K74" s="68">
        <v>0</v>
      </c>
      <c r="L74" s="68">
        <v>0</v>
      </c>
      <c r="M74" s="70">
        <v>0</v>
      </c>
      <c r="N74" s="70">
        <f t="shared" si="12"/>
        <v>0</v>
      </c>
    </row>
    <row r="75" spans="1:14" s="14" customFormat="1" ht="12.75">
      <c r="A75" s="65"/>
      <c r="B75" s="65" t="s">
        <v>216</v>
      </c>
      <c r="C75" s="66" t="s">
        <v>217</v>
      </c>
      <c r="D75" s="42">
        <v>60000</v>
      </c>
      <c r="E75" s="67">
        <v>65000</v>
      </c>
      <c r="F75" s="42">
        <v>65000</v>
      </c>
      <c r="G75" s="42">
        <v>65000</v>
      </c>
      <c r="H75" s="68">
        <v>0</v>
      </c>
      <c r="I75" s="67">
        <v>65000</v>
      </c>
      <c r="J75" s="69">
        <v>0</v>
      </c>
      <c r="K75" s="67">
        <v>0</v>
      </c>
      <c r="L75" s="68">
        <v>0</v>
      </c>
      <c r="M75" s="70">
        <f t="shared" si="10"/>
        <v>1.0833333333333333</v>
      </c>
      <c r="N75" s="70">
        <f t="shared" si="12"/>
        <v>1</v>
      </c>
    </row>
    <row r="76" spans="1:14" ht="12.75">
      <c r="A76" s="5" t="s">
        <v>218</v>
      </c>
      <c r="B76" s="5"/>
      <c r="C76" s="30" t="s">
        <v>219</v>
      </c>
      <c r="D76" s="71">
        <f>SUM(D77:D77)</f>
        <v>30000</v>
      </c>
      <c r="E76" s="71">
        <f>SUM(E77:E77)</f>
        <v>44000</v>
      </c>
      <c r="F76" s="40">
        <f>SUM(G76)</f>
        <v>30000</v>
      </c>
      <c r="G76" s="40">
        <f>SUM(I76+H76+J76+K76)</f>
        <v>30000</v>
      </c>
      <c r="H76" s="71">
        <f>SUM(H77)</f>
        <v>0</v>
      </c>
      <c r="I76" s="71">
        <f>SUM(I77)</f>
        <v>22000</v>
      </c>
      <c r="J76" s="71">
        <f>SUM(J77)</f>
        <v>0</v>
      </c>
      <c r="K76" s="71">
        <f>SUM(K77)</f>
        <v>8000</v>
      </c>
      <c r="L76" s="71">
        <f>SUM(L77)</f>
        <v>0</v>
      </c>
      <c r="M76" s="63">
        <f t="shared" si="10"/>
        <v>1</v>
      </c>
      <c r="N76" s="63">
        <f t="shared" si="12"/>
        <v>0.6818181818181818</v>
      </c>
    </row>
    <row r="77" spans="1:14" s="14" customFormat="1" ht="12.75" customHeight="1">
      <c r="A77" s="65"/>
      <c r="B77" s="65" t="s">
        <v>220</v>
      </c>
      <c r="C77" s="66" t="s">
        <v>221</v>
      </c>
      <c r="D77" s="42">
        <v>30000</v>
      </c>
      <c r="E77" s="67">
        <v>44000</v>
      </c>
      <c r="F77" s="42">
        <v>30000</v>
      </c>
      <c r="G77" s="42">
        <v>30000</v>
      </c>
      <c r="H77" s="67">
        <v>0</v>
      </c>
      <c r="I77" s="67">
        <v>22000</v>
      </c>
      <c r="J77" s="74">
        <v>0</v>
      </c>
      <c r="K77" s="67">
        <v>8000</v>
      </c>
      <c r="L77" s="67">
        <v>0</v>
      </c>
      <c r="M77" s="70">
        <f t="shared" si="10"/>
        <v>1</v>
      </c>
      <c r="N77" s="70">
        <f t="shared" si="12"/>
        <v>0.6818181818181818</v>
      </c>
    </row>
    <row r="78" spans="1:14" ht="12.75">
      <c r="A78" s="124" t="s">
        <v>133</v>
      </c>
      <c r="B78" s="125"/>
      <c r="C78" s="126"/>
      <c r="D78" s="71">
        <f>D11+D14+D17+D19+D21+D26+D30+D32+D34+D44+D49+D55+D59+D71+D76</f>
        <v>66007193</v>
      </c>
      <c r="E78" s="102">
        <f aca="true" t="shared" si="13" ref="E78:L78">E11+E14+E17+E19+E21+E26+E30+E32+E34+E44+E49+E55+E59+E71+E76+E69</f>
        <v>72013395.78</v>
      </c>
      <c r="F78" s="71">
        <f t="shared" si="13"/>
        <v>76646368</v>
      </c>
      <c r="G78" s="71">
        <f t="shared" si="13"/>
        <v>72515820</v>
      </c>
      <c r="H78" s="71">
        <f t="shared" si="13"/>
        <v>46303073</v>
      </c>
      <c r="I78" s="71">
        <f t="shared" si="13"/>
        <v>3344141</v>
      </c>
      <c r="J78" s="71">
        <f t="shared" si="13"/>
        <v>0</v>
      </c>
      <c r="K78" s="71">
        <f t="shared" si="13"/>
        <v>22868606</v>
      </c>
      <c r="L78" s="71">
        <f t="shared" si="13"/>
        <v>4130548</v>
      </c>
      <c r="M78" s="63">
        <f t="shared" si="10"/>
        <v>1.1611820548102991</v>
      </c>
      <c r="N78" s="63">
        <f t="shared" si="12"/>
        <v>1.0643348667260972</v>
      </c>
    </row>
    <row r="79" spans="1:3" ht="12.75">
      <c r="A79" s="75"/>
      <c r="B79" s="76"/>
      <c r="C79" s="77"/>
    </row>
    <row r="80" spans="1:3" ht="12.75">
      <c r="A80" s="75"/>
      <c r="B80" s="76"/>
      <c r="C80" s="77"/>
    </row>
    <row r="81" spans="1:3" ht="12.75">
      <c r="A81" s="75"/>
      <c r="B81" s="76"/>
      <c r="C81" s="77"/>
    </row>
    <row r="82" spans="1:3" ht="12.75">
      <c r="A82" s="75"/>
      <c r="B82" s="76"/>
      <c r="C82" s="77"/>
    </row>
    <row r="83" spans="1:4" ht="12.75">
      <c r="A83" s="75"/>
      <c r="B83" s="76"/>
      <c r="C83" s="77"/>
      <c r="D83" t="s">
        <v>84</v>
      </c>
    </row>
    <row r="84" spans="1:3" ht="12.75">
      <c r="A84" s="75"/>
      <c r="B84" s="76"/>
      <c r="C84" s="77"/>
    </row>
    <row r="85" spans="1:3" ht="12.75">
      <c r="A85" s="75"/>
      <c r="B85" s="76"/>
      <c r="C85" s="77"/>
    </row>
    <row r="86" spans="1:3" ht="12.75">
      <c r="A86" s="75"/>
      <c r="B86" s="76"/>
      <c r="C86" s="77"/>
    </row>
    <row r="87" spans="1:3" ht="12.75">
      <c r="A87" s="75"/>
      <c r="B87" s="76"/>
      <c r="C87" s="77"/>
    </row>
    <row r="88" spans="1:3" ht="12.75">
      <c r="A88" s="75"/>
      <c r="B88" s="76"/>
      <c r="C88" s="77"/>
    </row>
    <row r="89" spans="1:3" ht="12.75">
      <c r="A89" s="75"/>
      <c r="B89" s="76"/>
      <c r="C89" s="77"/>
    </row>
    <row r="90" spans="1:3" ht="12.75">
      <c r="A90" s="75"/>
      <c r="B90" s="76"/>
      <c r="C90" s="77"/>
    </row>
    <row r="91" spans="1:3" ht="12.75">
      <c r="A91" s="75"/>
      <c r="B91" s="76"/>
      <c r="C91" s="77"/>
    </row>
    <row r="92" spans="1:3" ht="12.75">
      <c r="A92" s="75"/>
      <c r="B92" s="76"/>
      <c r="C92" s="77"/>
    </row>
    <row r="93" spans="1:3" ht="12.75">
      <c r="A93" s="75"/>
      <c r="B93" s="76"/>
      <c r="C93" s="77"/>
    </row>
    <row r="94" spans="1:3" ht="12.75">
      <c r="A94" s="75"/>
      <c r="B94" s="76"/>
      <c r="C94" s="77"/>
    </row>
    <row r="95" spans="1:3" ht="12.75">
      <c r="A95" s="75"/>
      <c r="B95" s="76"/>
      <c r="C95" s="77"/>
    </row>
    <row r="96" spans="1:3" ht="12.75">
      <c r="A96" s="75"/>
      <c r="B96" s="76"/>
      <c r="C96" s="77"/>
    </row>
    <row r="97" spans="1:3" ht="12.75">
      <c r="A97" s="75"/>
      <c r="B97" s="76"/>
      <c r="C97" s="77"/>
    </row>
    <row r="98" spans="1:3" ht="12.75">
      <c r="A98" s="75"/>
      <c r="B98" s="76"/>
      <c r="C98" s="77"/>
    </row>
    <row r="99" spans="1:3" ht="12.75">
      <c r="A99" s="75"/>
      <c r="B99" s="76"/>
      <c r="C99" s="77"/>
    </row>
    <row r="100" spans="1:3" ht="12.75">
      <c r="A100" s="75"/>
      <c r="B100" s="76"/>
      <c r="C100" s="77"/>
    </row>
    <row r="101" spans="1:3" ht="12.75">
      <c r="A101" s="75"/>
      <c r="B101" s="76"/>
      <c r="C101" s="77"/>
    </row>
    <row r="102" spans="1:3" ht="12.75">
      <c r="A102" s="75"/>
      <c r="B102" s="76"/>
      <c r="C102" s="77"/>
    </row>
    <row r="103" spans="1:3" ht="12.75">
      <c r="A103" s="75"/>
      <c r="B103" s="76"/>
      <c r="C103" s="77"/>
    </row>
    <row r="104" spans="1:3" ht="12.75">
      <c r="A104" s="53"/>
      <c r="B104" s="78"/>
      <c r="C104" s="79"/>
    </row>
    <row r="105" spans="1:3" ht="12.75">
      <c r="A105" s="53"/>
      <c r="B105" s="78"/>
      <c r="C105" s="79"/>
    </row>
    <row r="106" spans="1:3" ht="12.75">
      <c r="A106" s="53"/>
      <c r="B106" s="78"/>
      <c r="C106" s="79"/>
    </row>
    <row r="107" spans="1:3" ht="12.75">
      <c r="A107" s="53"/>
      <c r="B107" s="78"/>
      <c r="C107" s="79"/>
    </row>
    <row r="108" spans="1:3" ht="12.75">
      <c r="A108" s="53"/>
      <c r="B108" s="78"/>
      <c r="C108" s="79"/>
    </row>
    <row r="109" spans="1:3" ht="12.75">
      <c r="A109" s="53"/>
      <c r="B109" s="78"/>
      <c r="C109" s="79"/>
    </row>
    <row r="110" spans="1:3" ht="12.75">
      <c r="A110" s="53"/>
      <c r="B110" s="78"/>
      <c r="C110" s="79"/>
    </row>
    <row r="111" spans="1:3" ht="12.75">
      <c r="A111" s="53"/>
      <c r="B111" s="78"/>
      <c r="C111" s="79"/>
    </row>
    <row r="112" spans="1:3" ht="12.75">
      <c r="A112" s="53"/>
      <c r="B112" s="78"/>
      <c r="C112" s="79"/>
    </row>
    <row r="113" spans="1:3" ht="12.75">
      <c r="A113" s="53"/>
      <c r="B113" s="78"/>
      <c r="C113" s="79"/>
    </row>
    <row r="114" spans="1:3" ht="12.75">
      <c r="A114" s="53"/>
      <c r="B114" s="78"/>
      <c r="C114" s="79"/>
    </row>
    <row r="115" spans="1:3" ht="12.75">
      <c r="A115" s="53"/>
      <c r="B115" s="78"/>
      <c r="C115" s="79"/>
    </row>
  </sheetData>
  <mergeCells count="14">
    <mergeCell ref="M7:M9"/>
    <mergeCell ref="N7:N9"/>
    <mergeCell ref="A5:N5"/>
    <mergeCell ref="A78:C78"/>
    <mergeCell ref="G7:L7"/>
    <mergeCell ref="G8:G9"/>
    <mergeCell ref="H8:K8"/>
    <mergeCell ref="L8:L9"/>
    <mergeCell ref="B7:B9"/>
    <mergeCell ref="A7:A9"/>
    <mergeCell ref="F7:F9"/>
    <mergeCell ref="E7:E9"/>
    <mergeCell ref="D7:D9"/>
    <mergeCell ref="C7:C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78" r:id="rId1"/>
  <rowBreaks count="1" manualBreakCount="1">
    <brk id="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workbookViewId="0" topLeftCell="D1">
      <selection activeCell="O4" sqref="O4"/>
    </sheetView>
  </sheetViews>
  <sheetFormatPr defaultColWidth="9.00390625" defaultRowHeight="12.75"/>
  <cols>
    <col min="1" max="1" width="5.00390625" style="56" customWidth="1"/>
    <col min="2" max="2" width="6.875" style="57" customWidth="1"/>
    <col min="3" max="3" width="38.25390625" style="58" customWidth="1"/>
    <col min="4" max="4" width="10.375" style="0" customWidth="1"/>
    <col min="5" max="5" width="12.625" style="0" customWidth="1"/>
    <col min="6" max="6" width="10.375" style="0" customWidth="1"/>
    <col min="7" max="7" width="10.75390625" style="0" customWidth="1"/>
    <col min="8" max="8" width="13.375" style="0" customWidth="1"/>
    <col min="9" max="9" width="9.25390625" style="0" customWidth="1"/>
    <col min="10" max="10" width="10.375" style="0" customWidth="1"/>
    <col min="11" max="11" width="10.875" style="0" customWidth="1"/>
    <col min="12" max="12" width="9.625" style="0" customWidth="1"/>
    <col min="13" max="13" width="7.75390625" style="0" customWidth="1"/>
    <col min="14" max="14" width="7.625" style="0" customWidth="1"/>
  </cols>
  <sheetData>
    <row r="1" ht="12.75">
      <c r="K1" t="s">
        <v>267</v>
      </c>
    </row>
    <row r="2" ht="12.75">
      <c r="K2" s="2" t="s">
        <v>275</v>
      </c>
    </row>
    <row r="3" ht="12.75">
      <c r="K3" s="2" t="s">
        <v>1</v>
      </c>
    </row>
    <row r="4" ht="12.75">
      <c r="K4" s="2" t="s">
        <v>276</v>
      </c>
    </row>
    <row r="5" spans="1:14" ht="19.5" customHeight="1">
      <c r="A5" s="123" t="s">
        <v>271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3" ht="9.75" customHeight="1">
      <c r="A6" s="3"/>
      <c r="B6" s="3"/>
      <c r="C6" s="3"/>
    </row>
    <row r="7" spans="1:14" ht="12.75" customHeight="1">
      <c r="A7" s="134" t="s">
        <v>135</v>
      </c>
      <c r="B7" s="134" t="s">
        <v>136</v>
      </c>
      <c r="C7" s="119" t="s">
        <v>6</v>
      </c>
      <c r="D7" s="117" t="s">
        <v>238</v>
      </c>
      <c r="E7" s="118" t="s">
        <v>239</v>
      </c>
      <c r="F7" s="117" t="s">
        <v>274</v>
      </c>
      <c r="G7" s="127" t="s">
        <v>137</v>
      </c>
      <c r="H7" s="128"/>
      <c r="I7" s="128"/>
      <c r="J7" s="128"/>
      <c r="K7" s="128"/>
      <c r="L7" s="128"/>
      <c r="M7" s="120" t="s">
        <v>138</v>
      </c>
      <c r="N7" s="120" t="s">
        <v>139</v>
      </c>
    </row>
    <row r="8" spans="1:14" ht="12.75">
      <c r="A8" s="134"/>
      <c r="B8" s="134"/>
      <c r="C8" s="119"/>
      <c r="D8" s="117"/>
      <c r="E8" s="118"/>
      <c r="F8" s="117"/>
      <c r="G8" s="129" t="s">
        <v>140</v>
      </c>
      <c r="H8" s="131" t="s">
        <v>141</v>
      </c>
      <c r="I8" s="132"/>
      <c r="J8" s="132"/>
      <c r="K8" s="133"/>
      <c r="L8" s="129" t="s">
        <v>232</v>
      </c>
      <c r="M8" s="121"/>
      <c r="N8" s="121"/>
    </row>
    <row r="9" spans="1:14" ht="41.25" customHeight="1">
      <c r="A9" s="134"/>
      <c r="B9" s="134"/>
      <c r="C9" s="119"/>
      <c r="D9" s="117"/>
      <c r="E9" s="118"/>
      <c r="F9" s="117"/>
      <c r="G9" s="130"/>
      <c r="H9" s="59" t="s">
        <v>142</v>
      </c>
      <c r="I9" s="60" t="s">
        <v>143</v>
      </c>
      <c r="J9" s="60" t="s">
        <v>144</v>
      </c>
      <c r="K9" s="60" t="s">
        <v>145</v>
      </c>
      <c r="L9" s="130"/>
      <c r="M9" s="122"/>
      <c r="N9" s="122"/>
    </row>
    <row r="10" spans="1:14" ht="13.5" thickBot="1">
      <c r="A10" s="8" t="s">
        <v>146</v>
      </c>
      <c r="B10" s="8" t="s">
        <v>147</v>
      </c>
      <c r="C10" s="8" t="s">
        <v>148</v>
      </c>
      <c r="D10" s="8" t="s">
        <v>149</v>
      </c>
      <c r="E10" s="8" t="s">
        <v>150</v>
      </c>
      <c r="F10" s="8" t="s">
        <v>151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156</v>
      </c>
      <c r="L10" s="8" t="s">
        <v>157</v>
      </c>
      <c r="M10" s="8" t="s">
        <v>158</v>
      </c>
      <c r="N10" s="8" t="s">
        <v>159</v>
      </c>
    </row>
    <row r="11" spans="1:14" ht="13.5" thickTop="1">
      <c r="A11" s="28" t="s">
        <v>9</v>
      </c>
      <c r="B11" s="28"/>
      <c r="C11" s="61" t="s">
        <v>10</v>
      </c>
      <c r="D11" s="62">
        <f>SUM(D12:D12)</f>
        <v>79000</v>
      </c>
      <c r="E11" s="62">
        <f>SUM(E12:E12)</f>
        <v>79000</v>
      </c>
      <c r="F11" s="62">
        <f>SUM(F12:F12)</f>
        <v>84000</v>
      </c>
      <c r="G11" s="62">
        <f>SUM(K11+J11+I11+H11)</f>
        <v>84000</v>
      </c>
      <c r="H11" s="62">
        <f>SUM(H12:H12)</f>
        <v>0</v>
      </c>
      <c r="I11" s="62">
        <f>SUM(I12:I12)</f>
        <v>0</v>
      </c>
      <c r="J11" s="62">
        <f>SUM(J12:J12)</f>
        <v>0</v>
      </c>
      <c r="K11" s="62">
        <f>SUM(K12:K12)</f>
        <v>84000</v>
      </c>
      <c r="L11" s="62">
        <f>SUM(L12:L12)</f>
        <v>0</v>
      </c>
      <c r="M11" s="63">
        <f>F11/D11</f>
        <v>1.0632911392405062</v>
      </c>
      <c r="N11" s="63">
        <f>F11/E11</f>
        <v>1.0632911392405062</v>
      </c>
    </row>
    <row r="12" spans="1:14" ht="24.75" customHeight="1">
      <c r="A12" s="64"/>
      <c r="B12" s="65" t="s">
        <v>11</v>
      </c>
      <c r="C12" s="66" t="s">
        <v>12</v>
      </c>
      <c r="D12" s="42">
        <v>79000</v>
      </c>
      <c r="E12" s="67">
        <v>79000</v>
      </c>
      <c r="F12" s="42">
        <v>84000</v>
      </c>
      <c r="G12" s="42">
        <v>84000</v>
      </c>
      <c r="H12" s="68">
        <v>0</v>
      </c>
      <c r="I12" s="68">
        <v>0</v>
      </c>
      <c r="J12" s="69">
        <v>0</v>
      </c>
      <c r="K12" s="68">
        <v>84000</v>
      </c>
      <c r="L12" s="68">
        <v>0</v>
      </c>
      <c r="M12" s="70">
        <f>F12/D12</f>
        <v>1.0632911392405062</v>
      </c>
      <c r="N12" s="70">
        <f>F12/E12</f>
        <v>1.0632911392405062</v>
      </c>
    </row>
    <row r="13" spans="1:14" ht="12.75">
      <c r="A13" s="5" t="s">
        <v>164</v>
      </c>
      <c r="B13" s="5"/>
      <c r="C13" s="30" t="s">
        <v>28</v>
      </c>
      <c r="D13" s="40">
        <f>SUM(D14)</f>
        <v>57058</v>
      </c>
      <c r="E13" s="40">
        <f>SUM(E14)</f>
        <v>242421</v>
      </c>
      <c r="F13" s="40">
        <f>SUM(F14)</f>
        <v>70000</v>
      </c>
      <c r="G13" s="82">
        <f>SUM(H13:K13)</f>
        <v>70000</v>
      </c>
      <c r="H13" s="40">
        <f>SUM(H14)</f>
        <v>0</v>
      </c>
      <c r="I13" s="40">
        <f>SUM(I14)</f>
        <v>0</v>
      </c>
      <c r="J13" s="40">
        <f>SUM(J14)</f>
        <v>0</v>
      </c>
      <c r="K13" s="40">
        <f>SUM(K14)</f>
        <v>70000</v>
      </c>
      <c r="L13" s="40">
        <f>SUM(L14)</f>
        <v>0</v>
      </c>
      <c r="M13" s="63">
        <f aca="true" t="shared" si="0" ref="M13:M24">F13/D13</f>
        <v>1.226821830418171</v>
      </c>
      <c r="N13" s="63">
        <f aca="true" t="shared" si="1" ref="N13:N24">F13/E13</f>
        <v>0.2887538620829054</v>
      </c>
    </row>
    <row r="14" spans="1:14" ht="12" customHeight="1">
      <c r="A14" s="65"/>
      <c r="B14" s="65" t="s">
        <v>165</v>
      </c>
      <c r="C14" s="66" t="s">
        <v>29</v>
      </c>
      <c r="D14" s="42">
        <v>57058</v>
      </c>
      <c r="E14" s="42">
        <v>242421</v>
      </c>
      <c r="F14" s="42">
        <v>70000</v>
      </c>
      <c r="G14" s="42">
        <v>70000</v>
      </c>
      <c r="H14" s="42">
        <v>0</v>
      </c>
      <c r="I14" s="42">
        <v>0</v>
      </c>
      <c r="J14" s="72">
        <v>0</v>
      </c>
      <c r="K14" s="42">
        <v>70000</v>
      </c>
      <c r="L14" s="42">
        <v>0</v>
      </c>
      <c r="M14" s="70">
        <f t="shared" si="0"/>
        <v>1.226821830418171</v>
      </c>
      <c r="N14" s="70">
        <f t="shared" si="1"/>
        <v>0.2887538620829054</v>
      </c>
    </row>
    <row r="15" spans="1:14" ht="11.25" customHeight="1">
      <c r="A15" s="5" t="s">
        <v>37</v>
      </c>
      <c r="B15" s="5"/>
      <c r="C15" s="30" t="s">
        <v>38</v>
      </c>
      <c r="D15" s="40">
        <f>SUM(D16:D17)</f>
        <v>390500</v>
      </c>
      <c r="E15" s="40">
        <f>SUM(E16:E17)</f>
        <v>479620</v>
      </c>
      <c r="F15" s="40">
        <f>SUM(F16:F17)</f>
        <v>618350</v>
      </c>
      <c r="G15" s="82">
        <f>SUM(H15:K15)</f>
        <v>618350</v>
      </c>
      <c r="H15" s="40">
        <f>SUM(H16+H17)</f>
        <v>338306</v>
      </c>
      <c r="I15" s="40">
        <f>SUM(I16+I17)</f>
        <v>0</v>
      </c>
      <c r="J15" s="40">
        <f>SUM(J16+J17)</f>
        <v>0</v>
      </c>
      <c r="K15" s="40">
        <f>SUM(K16+K17)</f>
        <v>280044</v>
      </c>
      <c r="L15" s="40">
        <f>SUM(L16+L17)</f>
        <v>0</v>
      </c>
      <c r="M15" s="63">
        <f t="shared" si="0"/>
        <v>1.5834827144686299</v>
      </c>
      <c r="N15" s="63">
        <f t="shared" si="1"/>
        <v>1.2892498227763647</v>
      </c>
    </row>
    <row r="16" spans="1:14" ht="25.5">
      <c r="A16" s="65"/>
      <c r="B16" s="65" t="s">
        <v>39</v>
      </c>
      <c r="C16" s="66" t="s">
        <v>40</v>
      </c>
      <c r="D16" s="42">
        <v>95000</v>
      </c>
      <c r="E16" s="42">
        <v>95000</v>
      </c>
      <c r="F16" s="42">
        <v>192000</v>
      </c>
      <c r="G16" s="42">
        <v>192000</v>
      </c>
      <c r="H16" s="42">
        <v>0</v>
      </c>
      <c r="I16" s="42">
        <v>0</v>
      </c>
      <c r="J16" s="72">
        <v>0</v>
      </c>
      <c r="K16" s="42">
        <v>192000</v>
      </c>
      <c r="L16" s="42">
        <v>0</v>
      </c>
      <c r="M16" s="70">
        <f t="shared" si="0"/>
        <v>2.0210526315789474</v>
      </c>
      <c r="N16" s="70">
        <f t="shared" si="1"/>
        <v>2.0210526315789474</v>
      </c>
    </row>
    <row r="17" spans="1:14" ht="12.75">
      <c r="A17" s="65"/>
      <c r="B17" s="65" t="s">
        <v>41</v>
      </c>
      <c r="C17" s="66" t="s">
        <v>42</v>
      </c>
      <c r="D17" s="42">
        <v>295500</v>
      </c>
      <c r="E17" s="42">
        <v>384620</v>
      </c>
      <c r="F17" s="42">
        <v>426350</v>
      </c>
      <c r="G17" s="42">
        <v>426350</v>
      </c>
      <c r="H17" s="42">
        <v>338306</v>
      </c>
      <c r="I17" s="42">
        <v>0</v>
      </c>
      <c r="J17" s="72">
        <v>0</v>
      </c>
      <c r="K17" s="42">
        <v>88044</v>
      </c>
      <c r="L17" s="42">
        <v>0</v>
      </c>
      <c r="M17" s="70">
        <f t="shared" si="0"/>
        <v>1.442808798646362</v>
      </c>
      <c r="N17" s="70">
        <f t="shared" si="1"/>
        <v>1.1084966980396236</v>
      </c>
    </row>
    <row r="18" spans="1:14" ht="12.75">
      <c r="A18" s="5" t="s">
        <v>166</v>
      </c>
      <c r="B18" s="5"/>
      <c r="C18" s="30" t="s">
        <v>44</v>
      </c>
      <c r="D18" s="40">
        <f>SUM(D19:D20)</f>
        <v>386681</v>
      </c>
      <c r="E18" s="40">
        <f>SUM(E19:E20)</f>
        <v>386681</v>
      </c>
      <c r="F18" s="40">
        <f>SUM(F19:F20)</f>
        <v>385177</v>
      </c>
      <c r="G18" s="40">
        <f>SUM(K18+J18+I18+H18)</f>
        <v>385177</v>
      </c>
      <c r="H18" s="40">
        <f>SUM(H19:H20)</f>
        <v>376014</v>
      </c>
      <c r="I18" s="40">
        <f>SUM(I19+I20)</f>
        <v>0</v>
      </c>
      <c r="J18" s="40">
        <f>SUM(J19+J20)</f>
        <v>0</v>
      </c>
      <c r="K18" s="40">
        <f>SUM(K19+K20)</f>
        <v>9163</v>
      </c>
      <c r="L18" s="40">
        <f>SUM(L19+L20)</f>
        <v>0</v>
      </c>
      <c r="M18" s="63">
        <f t="shared" si="0"/>
        <v>0.996110489007735</v>
      </c>
      <c r="N18" s="63">
        <f t="shared" si="1"/>
        <v>0.996110489007735</v>
      </c>
    </row>
    <row r="19" spans="1:14" ht="12.75">
      <c r="A19" s="65"/>
      <c r="B19" s="65" t="s">
        <v>45</v>
      </c>
      <c r="C19" s="66" t="s">
        <v>46</v>
      </c>
      <c r="D19" s="42">
        <v>361681</v>
      </c>
      <c r="E19" s="42">
        <v>361681</v>
      </c>
      <c r="F19" s="42">
        <v>364127</v>
      </c>
      <c r="G19" s="42">
        <v>364127</v>
      </c>
      <c r="H19" s="42">
        <v>363964</v>
      </c>
      <c r="I19" s="42">
        <v>0</v>
      </c>
      <c r="J19" s="72">
        <v>0</v>
      </c>
      <c r="K19" s="42">
        <v>163</v>
      </c>
      <c r="L19" s="42">
        <v>0</v>
      </c>
      <c r="M19" s="70">
        <f t="shared" si="0"/>
        <v>1.0067628656191505</v>
      </c>
      <c r="N19" s="70">
        <f t="shared" si="1"/>
        <v>1.0067628656191505</v>
      </c>
    </row>
    <row r="20" spans="1:14" ht="12.75">
      <c r="A20" s="65"/>
      <c r="B20" s="65" t="s">
        <v>56</v>
      </c>
      <c r="C20" s="66" t="s">
        <v>57</v>
      </c>
      <c r="D20" s="42">
        <v>25000</v>
      </c>
      <c r="E20" s="42">
        <v>25000</v>
      </c>
      <c r="F20" s="42">
        <v>21050</v>
      </c>
      <c r="G20" s="42">
        <f>SUM(H20:K20)</f>
        <v>21050</v>
      </c>
      <c r="H20" s="42">
        <v>12050</v>
      </c>
      <c r="I20" s="42">
        <v>0</v>
      </c>
      <c r="J20" s="72">
        <v>0</v>
      </c>
      <c r="K20" s="42">
        <v>9000</v>
      </c>
      <c r="L20" s="42">
        <v>0</v>
      </c>
      <c r="M20" s="70">
        <f t="shared" si="0"/>
        <v>0.842</v>
      </c>
      <c r="N20" s="70">
        <f t="shared" si="1"/>
        <v>0.842</v>
      </c>
    </row>
    <row r="21" spans="1:14" s="97" customFormat="1" ht="38.25">
      <c r="A21" s="89" t="s">
        <v>241</v>
      </c>
      <c r="B21" s="89"/>
      <c r="C21" s="90" t="s">
        <v>249</v>
      </c>
      <c r="D21" s="82">
        <f aca="true" t="shared" si="2" ref="D21:L21">D22</f>
        <v>0</v>
      </c>
      <c r="E21" s="82">
        <f t="shared" si="2"/>
        <v>100</v>
      </c>
      <c r="F21" s="82">
        <f t="shared" si="2"/>
        <v>0</v>
      </c>
      <c r="G21" s="82">
        <f t="shared" si="2"/>
        <v>0</v>
      </c>
      <c r="H21" s="82">
        <f t="shared" si="2"/>
        <v>0</v>
      </c>
      <c r="I21" s="82">
        <f t="shared" si="2"/>
        <v>0</v>
      </c>
      <c r="J21" s="82">
        <f t="shared" si="2"/>
        <v>0</v>
      </c>
      <c r="K21" s="82">
        <f t="shared" si="2"/>
        <v>0</v>
      </c>
      <c r="L21" s="82">
        <f t="shared" si="2"/>
        <v>0</v>
      </c>
      <c r="M21" s="70">
        <v>0</v>
      </c>
      <c r="N21" s="70">
        <f t="shared" si="1"/>
        <v>0</v>
      </c>
    </row>
    <row r="22" spans="1:14" ht="51">
      <c r="A22" s="65"/>
      <c r="B22" s="65" t="s">
        <v>242</v>
      </c>
      <c r="C22" s="66" t="s">
        <v>250</v>
      </c>
      <c r="D22" s="42">
        <v>0</v>
      </c>
      <c r="E22" s="42">
        <v>100</v>
      </c>
      <c r="F22" s="42">
        <v>0</v>
      </c>
      <c r="G22" s="42">
        <v>0</v>
      </c>
      <c r="H22" s="42">
        <v>0</v>
      </c>
      <c r="I22" s="42">
        <v>0</v>
      </c>
      <c r="J22" s="72">
        <v>0</v>
      </c>
      <c r="K22" s="42">
        <v>0</v>
      </c>
      <c r="L22" s="42">
        <v>0</v>
      </c>
      <c r="M22" s="70">
        <v>0</v>
      </c>
      <c r="N22" s="70">
        <f t="shared" si="1"/>
        <v>0</v>
      </c>
    </row>
    <row r="23" spans="1:14" ht="25.5">
      <c r="A23" s="5" t="s">
        <v>173</v>
      </c>
      <c r="B23" s="5"/>
      <c r="C23" s="30" t="s">
        <v>59</v>
      </c>
      <c r="D23" s="40">
        <f>SUM(D24:D24)</f>
        <v>6339800</v>
      </c>
      <c r="E23" s="40">
        <f>SUM(E24:E24)</f>
        <v>6944250</v>
      </c>
      <c r="F23" s="40">
        <f>SUM(F24:F24)</f>
        <v>8015400</v>
      </c>
      <c r="G23" s="40">
        <f>SUM(K23+J23+I23+H23)</f>
        <v>7982400</v>
      </c>
      <c r="H23" s="40">
        <f>SUM(H24:H24)</f>
        <v>6501550</v>
      </c>
      <c r="I23" s="40">
        <f>SUM(I24:I24)</f>
        <v>0</v>
      </c>
      <c r="J23" s="40">
        <f>SUM(J24:J24)</f>
        <v>0</v>
      </c>
      <c r="K23" s="40">
        <f>SUM(K24:K24)</f>
        <v>1480850</v>
      </c>
      <c r="L23" s="40">
        <f>SUM(L24:L24)</f>
        <v>33000</v>
      </c>
      <c r="M23" s="63">
        <f t="shared" si="0"/>
        <v>1.2642985583141424</v>
      </c>
      <c r="N23" s="63">
        <f t="shared" si="1"/>
        <v>1.154249918997732</v>
      </c>
    </row>
    <row r="24" spans="1:15" ht="15.75" customHeight="1">
      <c r="A24" s="65"/>
      <c r="B24" s="65" t="s">
        <v>174</v>
      </c>
      <c r="C24" s="66" t="s">
        <v>175</v>
      </c>
      <c r="D24" s="42">
        <v>6339800</v>
      </c>
      <c r="E24" s="42">
        <v>6944250</v>
      </c>
      <c r="F24" s="42">
        <v>8015400</v>
      </c>
      <c r="G24" s="42">
        <f>SUM(H24:K24)</f>
        <v>7982400</v>
      </c>
      <c r="H24" s="42">
        <v>6501550</v>
      </c>
      <c r="I24" s="42">
        <v>0</v>
      </c>
      <c r="J24" s="72">
        <v>0</v>
      </c>
      <c r="K24" s="42">
        <v>1480850</v>
      </c>
      <c r="L24" s="42">
        <v>33000</v>
      </c>
      <c r="M24" s="70">
        <f t="shared" si="0"/>
        <v>1.2642985583141424</v>
      </c>
      <c r="N24" s="70">
        <f t="shared" si="1"/>
        <v>1.154249918997732</v>
      </c>
      <c r="O24" s="115"/>
    </row>
    <row r="25" spans="1:14" ht="12.75">
      <c r="A25" s="5" t="s">
        <v>96</v>
      </c>
      <c r="B25" s="5"/>
      <c r="C25" s="30" t="s">
        <v>97</v>
      </c>
      <c r="D25" s="40">
        <f>SUM(D26:D26)</f>
        <v>3244400</v>
      </c>
      <c r="E25" s="40">
        <f>SUM(E26:E26)</f>
        <v>3017100</v>
      </c>
      <c r="F25" s="40">
        <f>SUM(F26:F26)</f>
        <v>3073200</v>
      </c>
      <c r="G25" s="40">
        <f>SUM(K25+J25+I25+H25)</f>
        <v>3073200</v>
      </c>
      <c r="H25" s="40">
        <f>SUM(H26:H26)</f>
        <v>0</v>
      </c>
      <c r="I25" s="40">
        <f>SUM(I26:I26)</f>
        <v>0</v>
      </c>
      <c r="J25" s="40">
        <f>SUM(J26:J26)</f>
        <v>0</v>
      </c>
      <c r="K25" s="40">
        <f>SUM(K26:K26)</f>
        <v>3073200</v>
      </c>
      <c r="L25" s="40">
        <f>SUM(L26:L26)</f>
        <v>0</v>
      </c>
      <c r="M25" s="63">
        <f>F25/D25</f>
        <v>0.9472321538651214</v>
      </c>
      <c r="N25" s="63">
        <f aca="true" t="shared" si="3" ref="N25:N30">F25/E25</f>
        <v>1.0185940141195187</v>
      </c>
    </row>
    <row r="26" spans="1:14" ht="37.5" customHeight="1">
      <c r="A26" s="65"/>
      <c r="B26" s="65" t="s">
        <v>100</v>
      </c>
      <c r="C26" s="66" t="s">
        <v>197</v>
      </c>
      <c r="D26" s="42">
        <v>3244400</v>
      </c>
      <c r="E26" s="42">
        <v>3017100</v>
      </c>
      <c r="F26" s="42">
        <v>3073200</v>
      </c>
      <c r="G26" s="42">
        <v>3073200</v>
      </c>
      <c r="H26" s="42">
        <v>0</v>
      </c>
      <c r="I26" s="42">
        <v>0</v>
      </c>
      <c r="J26" s="72">
        <v>0</v>
      </c>
      <c r="K26" s="42">
        <v>3073200</v>
      </c>
      <c r="L26" s="88">
        <f>SUM(L27:L27)</f>
        <v>0</v>
      </c>
      <c r="M26" s="70">
        <f>F26/D26</f>
        <v>0.9472321538651214</v>
      </c>
      <c r="N26" s="70">
        <f t="shared" si="3"/>
        <v>1.0185940141195187</v>
      </c>
    </row>
    <row r="27" spans="1:14" ht="12.75">
      <c r="A27" s="5" t="s">
        <v>102</v>
      </c>
      <c r="B27" s="5"/>
      <c r="C27" s="61" t="s">
        <v>103</v>
      </c>
      <c r="D27" s="40">
        <f>SUM(D28:D28)</f>
        <v>429807</v>
      </c>
      <c r="E27" s="40">
        <f>SUM(E28:E28)</f>
        <v>429807</v>
      </c>
      <c r="F27" s="40">
        <f>SUM(F28:F28)</f>
        <v>435367</v>
      </c>
      <c r="G27" s="40">
        <f>SUM(K27+J27+I27+H27)</f>
        <v>435367</v>
      </c>
      <c r="H27" s="40">
        <f>SUM(H28:H28)</f>
        <v>0</v>
      </c>
      <c r="I27" s="40">
        <f>SUM(I28:I28)</f>
        <v>435367</v>
      </c>
      <c r="J27" s="40">
        <f>SUM(J28:J28)</f>
        <v>0</v>
      </c>
      <c r="K27" s="40">
        <f>SUM(K28:K28)</f>
        <v>0</v>
      </c>
      <c r="L27" s="40">
        <f>SUM(L28:L28)</f>
        <v>0</v>
      </c>
      <c r="M27" s="63">
        <f>F27/D27</f>
        <v>1.0129360387336641</v>
      </c>
      <c r="N27" s="63">
        <f t="shared" si="3"/>
        <v>1.0129360387336641</v>
      </c>
    </row>
    <row r="28" spans="1:14" ht="12.75">
      <c r="A28" s="65"/>
      <c r="B28" s="65" t="s">
        <v>110</v>
      </c>
      <c r="C28" s="73" t="s">
        <v>111</v>
      </c>
      <c r="D28" s="42">
        <v>429807</v>
      </c>
      <c r="E28" s="42">
        <v>429807</v>
      </c>
      <c r="F28" s="42">
        <v>435367</v>
      </c>
      <c r="G28" s="40">
        <f>SUM(K28+J28+I28+H28)</f>
        <v>435367</v>
      </c>
      <c r="H28" s="42">
        <v>0</v>
      </c>
      <c r="I28" s="42">
        <v>435367</v>
      </c>
      <c r="J28" s="72">
        <v>0</v>
      </c>
      <c r="K28" s="42">
        <v>0</v>
      </c>
      <c r="L28" s="42">
        <v>0</v>
      </c>
      <c r="M28" s="70">
        <f>F28/D28</f>
        <v>1.0129360387336641</v>
      </c>
      <c r="N28" s="70">
        <f t="shared" si="3"/>
        <v>1.0129360387336641</v>
      </c>
    </row>
    <row r="29" spans="1:14" ht="25.5">
      <c r="A29" s="5" t="s">
        <v>115</v>
      </c>
      <c r="B29" s="5"/>
      <c r="C29" s="30" t="s">
        <v>116</v>
      </c>
      <c r="D29" s="40">
        <f>SUM(D30:D30)</f>
        <v>0</v>
      </c>
      <c r="E29" s="40">
        <f>SUM(E30:E30)</f>
        <v>5107</v>
      </c>
      <c r="F29" s="40">
        <f>SUM(F30:F30)</f>
        <v>0</v>
      </c>
      <c r="G29" s="40">
        <f>SUM(K29+J29+I29+H29)</f>
        <v>0</v>
      </c>
      <c r="H29" s="40">
        <f>SUM(H30:H30)</f>
        <v>0</v>
      </c>
      <c r="I29" s="40">
        <f>SUM(I30:I30)</f>
        <v>0</v>
      </c>
      <c r="J29" s="40">
        <f>SUM(J30:J30)</f>
        <v>0</v>
      </c>
      <c r="K29" s="40">
        <f>SUM(K30:K30)</f>
        <v>0</v>
      </c>
      <c r="L29" s="40">
        <f>SUM(L30:L30)</f>
        <v>0</v>
      </c>
      <c r="M29" s="63">
        <v>0</v>
      </c>
      <c r="N29" s="63">
        <f t="shared" si="3"/>
        <v>0</v>
      </c>
    </row>
    <row r="30" spans="1:14" ht="12.75">
      <c r="A30" s="65"/>
      <c r="B30" s="65" t="s">
        <v>245</v>
      </c>
      <c r="C30" s="66" t="s">
        <v>252</v>
      </c>
      <c r="D30" s="42">
        <v>0</v>
      </c>
      <c r="E30" s="42">
        <v>5107</v>
      </c>
      <c r="F30" s="42">
        <v>0</v>
      </c>
      <c r="G30" s="42">
        <v>0</v>
      </c>
      <c r="H30" s="42">
        <v>0</v>
      </c>
      <c r="I30" s="42">
        <v>0</v>
      </c>
      <c r="J30" s="72">
        <v>0</v>
      </c>
      <c r="K30" s="42">
        <v>0</v>
      </c>
      <c r="L30" s="42">
        <v>0</v>
      </c>
      <c r="M30" s="70">
        <v>0</v>
      </c>
      <c r="N30" s="70">
        <f t="shared" si="3"/>
        <v>0</v>
      </c>
    </row>
    <row r="31" spans="1:14" ht="12.75">
      <c r="A31" s="124" t="s">
        <v>133</v>
      </c>
      <c r="B31" s="125"/>
      <c r="C31" s="126"/>
      <c r="D31" s="71">
        <f>D11+D13+D15+D18+D23+D25+D27</f>
        <v>10927246</v>
      </c>
      <c r="E31" s="71">
        <f>E11+E13+E15+E18+E23+E25+E27+E21+E29</f>
        <v>11584086</v>
      </c>
      <c r="F31" s="71">
        <f>F11+F13+F15+F18+F23+F25+F27+F21+F29</f>
        <v>12681494</v>
      </c>
      <c r="G31" s="71">
        <f>G11+G13+G15+G18+G23+G25+G27</f>
        <v>12648494</v>
      </c>
      <c r="H31" s="71">
        <f>H11+H13+H15+H18+H23+H25+H27</f>
        <v>7215870</v>
      </c>
      <c r="I31" s="71">
        <f>I11+I13+I15+I18+I23+I25+I27+I2</f>
        <v>435367</v>
      </c>
      <c r="J31" s="71">
        <f>J11+J13+J15+J18+J23+J25+J27+J2</f>
        <v>0</v>
      </c>
      <c r="K31" s="71">
        <f>K11+K13+K15+K18+K23+K25+K27</f>
        <v>4997257</v>
      </c>
      <c r="L31" s="71">
        <f>L11+L13+L15+L18+L23+L25+L27+L29</f>
        <v>33000</v>
      </c>
      <c r="M31" s="63">
        <f>F31/D31</f>
        <v>1.1605388951616904</v>
      </c>
      <c r="N31" s="63">
        <f>F31/E31</f>
        <v>1.0947341033207107</v>
      </c>
    </row>
    <row r="32" spans="1:3" ht="12.75">
      <c r="A32" s="75"/>
      <c r="B32" s="76"/>
      <c r="C32" s="77"/>
    </row>
    <row r="33" spans="1:3" ht="12.75">
      <c r="A33" s="75"/>
      <c r="B33" s="76"/>
      <c r="C33" s="77"/>
    </row>
    <row r="34" spans="1:3" ht="12.75">
      <c r="A34" s="75"/>
      <c r="B34" s="76"/>
      <c r="C34" s="77"/>
    </row>
    <row r="35" spans="1:3" ht="12.75">
      <c r="A35" s="75"/>
      <c r="B35" s="76"/>
      <c r="C35" s="77"/>
    </row>
    <row r="36" spans="1:4" ht="12.75">
      <c r="A36" s="75"/>
      <c r="B36" s="76"/>
      <c r="C36" s="77"/>
      <c r="D36" t="s">
        <v>84</v>
      </c>
    </row>
    <row r="37" spans="1:3" ht="12.75">
      <c r="A37" s="75"/>
      <c r="B37" s="76"/>
      <c r="C37" s="77"/>
    </row>
    <row r="38" spans="1:3" ht="12.75">
      <c r="A38" s="75"/>
      <c r="B38" s="76"/>
      <c r="C38" s="77"/>
    </row>
    <row r="39" spans="1:3" ht="12.75">
      <c r="A39" s="75"/>
      <c r="B39" s="76"/>
      <c r="C39" s="77"/>
    </row>
    <row r="40" spans="1:3" ht="12.75">
      <c r="A40" s="75"/>
      <c r="B40" s="76"/>
      <c r="C40" s="77"/>
    </row>
    <row r="41" spans="1:3" ht="12.75">
      <c r="A41" s="75"/>
      <c r="B41" s="76"/>
      <c r="C41" s="77"/>
    </row>
    <row r="42" spans="1:3" ht="12.75">
      <c r="A42" s="75"/>
      <c r="B42" s="76"/>
      <c r="C42" s="77"/>
    </row>
    <row r="43" spans="1:3" ht="12.75">
      <c r="A43" s="75"/>
      <c r="B43" s="76"/>
      <c r="C43" s="77"/>
    </row>
    <row r="44" spans="1:3" ht="12.75">
      <c r="A44" s="75"/>
      <c r="B44" s="76"/>
      <c r="C44" s="77"/>
    </row>
    <row r="45" spans="1:3" ht="12.75">
      <c r="A45" s="75"/>
      <c r="B45" s="76"/>
      <c r="C45" s="77"/>
    </row>
    <row r="46" spans="1:3" ht="12.75">
      <c r="A46" s="75"/>
      <c r="B46" s="76"/>
      <c r="C46" s="77"/>
    </row>
    <row r="47" spans="1:3" ht="12.75">
      <c r="A47" s="75"/>
      <c r="B47" s="76"/>
      <c r="C47" s="77"/>
    </row>
    <row r="48" spans="1:3" ht="12.75">
      <c r="A48" s="75"/>
      <c r="B48" s="76"/>
      <c r="C48" s="77"/>
    </row>
    <row r="49" spans="1:3" ht="12.75">
      <c r="A49" s="75"/>
      <c r="B49" s="76"/>
      <c r="C49" s="77"/>
    </row>
    <row r="50" spans="1:3" ht="12.75">
      <c r="A50" s="75"/>
      <c r="B50" s="76"/>
      <c r="C50" s="77"/>
    </row>
    <row r="51" spans="1:3" ht="12.75">
      <c r="A51" s="75"/>
      <c r="B51" s="76"/>
      <c r="C51" s="77"/>
    </row>
    <row r="52" spans="1:3" ht="12.75">
      <c r="A52" s="75"/>
      <c r="B52" s="76"/>
      <c r="C52" s="77"/>
    </row>
    <row r="53" spans="1:3" ht="12.75">
      <c r="A53" s="75"/>
      <c r="B53" s="76"/>
      <c r="C53" s="77"/>
    </row>
    <row r="54" spans="1:3" ht="12.75">
      <c r="A54" s="75"/>
      <c r="B54" s="76"/>
      <c r="C54" s="77"/>
    </row>
    <row r="55" spans="1:3" ht="12.75">
      <c r="A55" s="75"/>
      <c r="B55" s="76"/>
      <c r="C55" s="77"/>
    </row>
    <row r="56" spans="1:3" ht="12.75">
      <c r="A56" s="75"/>
      <c r="B56" s="76"/>
      <c r="C56" s="77"/>
    </row>
    <row r="57" spans="1:3" ht="12.75">
      <c r="A57" s="53"/>
      <c r="B57" s="78"/>
      <c r="C57" s="79"/>
    </row>
    <row r="58" spans="1:3" ht="12.75">
      <c r="A58" s="53"/>
      <c r="B58" s="78"/>
      <c r="C58" s="79"/>
    </row>
    <row r="59" spans="1:3" ht="12.75">
      <c r="A59" s="53"/>
      <c r="B59" s="78"/>
      <c r="C59" s="79"/>
    </row>
    <row r="60" spans="1:3" ht="12.75">
      <c r="A60" s="53"/>
      <c r="B60" s="78"/>
      <c r="C60" s="79"/>
    </row>
    <row r="61" spans="1:3" ht="12.75">
      <c r="A61" s="53"/>
      <c r="B61" s="78"/>
      <c r="C61" s="79"/>
    </row>
    <row r="62" spans="1:3" ht="12.75">
      <c r="A62" s="53"/>
      <c r="B62" s="78"/>
      <c r="C62" s="79"/>
    </row>
    <row r="63" spans="1:3" ht="12.75">
      <c r="A63" s="53"/>
      <c r="B63" s="78"/>
      <c r="C63" s="79"/>
    </row>
    <row r="64" spans="1:3" ht="12.75">
      <c r="A64" s="53"/>
      <c r="B64" s="78"/>
      <c r="C64" s="79"/>
    </row>
    <row r="65" spans="1:3" ht="12.75">
      <c r="A65" s="53"/>
      <c r="B65" s="78"/>
      <c r="C65" s="79"/>
    </row>
    <row r="66" spans="1:3" ht="12.75">
      <c r="A66" s="53"/>
      <c r="B66" s="78"/>
      <c r="C66" s="79"/>
    </row>
    <row r="67" spans="1:3" ht="12.75">
      <c r="A67" s="53"/>
      <c r="B67" s="78"/>
      <c r="C67" s="79"/>
    </row>
    <row r="68" spans="1:3" ht="12.75">
      <c r="A68" s="53"/>
      <c r="B68" s="78"/>
      <c r="C68" s="79"/>
    </row>
  </sheetData>
  <mergeCells count="14">
    <mergeCell ref="F7:F9"/>
    <mergeCell ref="E7:E9"/>
    <mergeCell ref="D7:D9"/>
    <mergeCell ref="C7:C9"/>
    <mergeCell ref="M7:M9"/>
    <mergeCell ref="N7:N9"/>
    <mergeCell ref="A5:N5"/>
    <mergeCell ref="A31:C31"/>
    <mergeCell ref="G7:L7"/>
    <mergeCell ref="G8:G9"/>
    <mergeCell ref="H8:K8"/>
    <mergeCell ref="L8:L9"/>
    <mergeCell ref="B7:B9"/>
    <mergeCell ref="A7:A9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C1">
      <selection activeCell="E2" sqref="E2"/>
    </sheetView>
  </sheetViews>
  <sheetFormatPr defaultColWidth="9.00390625" defaultRowHeight="12.75"/>
  <cols>
    <col min="1" max="1" width="5.875" style="56" customWidth="1"/>
    <col min="2" max="2" width="6.75390625" style="56" customWidth="1"/>
    <col min="3" max="3" width="6.625" style="56" bestFit="1" customWidth="1"/>
    <col min="4" max="4" width="54.125" style="0" customWidth="1"/>
    <col min="5" max="6" width="14.375" style="0" customWidth="1"/>
    <col min="7" max="7" width="14.875" style="0" customWidth="1"/>
    <col min="8" max="8" width="12.00390625" style="0" customWidth="1"/>
    <col min="9" max="9" width="9.75390625" style="0" customWidth="1"/>
  </cols>
  <sheetData>
    <row r="1" spans="1:7" s="2" customFormat="1" ht="12.75">
      <c r="A1" s="1"/>
      <c r="B1" s="1"/>
      <c r="C1" s="1"/>
      <c r="G1" s="2" t="s">
        <v>265</v>
      </c>
    </row>
    <row r="2" spans="1:7" s="2" customFormat="1" ht="12.75">
      <c r="A2" s="1"/>
      <c r="B2" s="1"/>
      <c r="C2" s="1"/>
      <c r="G2" s="2" t="s">
        <v>275</v>
      </c>
    </row>
    <row r="3" spans="1:7" s="2" customFormat="1" ht="12.75">
      <c r="A3" s="1"/>
      <c r="B3" s="1"/>
      <c r="C3" s="1"/>
      <c r="G3" s="2" t="s">
        <v>1</v>
      </c>
    </row>
    <row r="4" spans="1:7" s="2" customFormat="1" ht="12.75">
      <c r="A4" s="1"/>
      <c r="B4" s="1"/>
      <c r="C4" s="1"/>
      <c r="G4" s="2" t="s">
        <v>276</v>
      </c>
    </row>
    <row r="5" spans="1:9" s="2" customFormat="1" ht="21" customHeight="1">
      <c r="A5" s="136" t="s">
        <v>269</v>
      </c>
      <c r="B5" s="136"/>
      <c r="C5" s="136"/>
      <c r="D5" s="136"/>
      <c r="E5" s="136"/>
      <c r="F5" s="136"/>
      <c r="G5" s="136"/>
      <c r="H5" s="136"/>
      <c r="I5" s="136"/>
    </row>
    <row r="6" spans="1:9" s="2" customFormat="1" ht="10.5" customHeight="1">
      <c r="A6" s="1"/>
      <c r="B6" s="1"/>
      <c r="C6" s="1"/>
      <c r="I6" s="4" t="s">
        <v>2</v>
      </c>
    </row>
    <row r="7" spans="1:9" ht="38.2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238</v>
      </c>
      <c r="F7" s="7" t="s">
        <v>239</v>
      </c>
      <c r="G7" s="7" t="s">
        <v>278</v>
      </c>
      <c r="H7" s="6" t="s">
        <v>7</v>
      </c>
      <c r="I7" s="6" t="s">
        <v>8</v>
      </c>
    </row>
    <row r="8" spans="1:9" ht="9.7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14" customFormat="1" ht="14.25" customHeight="1" thickTop="1">
      <c r="A9" s="9" t="s">
        <v>9</v>
      </c>
      <c r="B9" s="9"/>
      <c r="C9" s="9"/>
      <c r="D9" s="10" t="s">
        <v>10</v>
      </c>
      <c r="E9" s="11">
        <f>E10</f>
        <v>79000</v>
      </c>
      <c r="F9" s="11">
        <f>F10</f>
        <v>79000</v>
      </c>
      <c r="G9" s="11">
        <f>G10</f>
        <v>84000</v>
      </c>
      <c r="H9" s="12">
        <f>G9/E9</f>
        <v>1.0632911392405062</v>
      </c>
      <c r="I9" s="13">
        <f aca="true" t="shared" si="0" ref="I9:I32">G9/F9</f>
        <v>1.0632911392405062</v>
      </c>
    </row>
    <row r="10" spans="1:9" s="14" customFormat="1" ht="12.75">
      <c r="A10" s="15"/>
      <c r="B10" s="16" t="s">
        <v>11</v>
      </c>
      <c r="C10" s="16"/>
      <c r="D10" s="17" t="s">
        <v>12</v>
      </c>
      <c r="E10" s="18">
        <f>SUM(E11)</f>
        <v>79000</v>
      </c>
      <c r="F10" s="18">
        <f>SUM(F11)</f>
        <v>79000</v>
      </c>
      <c r="G10" s="18">
        <f>SUM(G11)</f>
        <v>84000</v>
      </c>
      <c r="H10" s="19">
        <f>G10/E10</f>
        <v>1.0632911392405062</v>
      </c>
      <c r="I10" s="20">
        <f t="shared" si="0"/>
        <v>1.0632911392405062</v>
      </c>
    </row>
    <row r="11" spans="1:9" s="14" customFormat="1" ht="38.25">
      <c r="A11" s="15"/>
      <c r="B11" s="15"/>
      <c r="C11" s="15">
        <v>2110</v>
      </c>
      <c r="D11" s="21" t="s">
        <v>13</v>
      </c>
      <c r="E11" s="22">
        <v>79000</v>
      </c>
      <c r="F11" s="22">
        <v>79000</v>
      </c>
      <c r="G11" s="22">
        <v>84000</v>
      </c>
      <c r="H11" s="23">
        <f>G11/E11</f>
        <v>1.0632911392405062</v>
      </c>
      <c r="I11" s="24">
        <f t="shared" si="0"/>
        <v>1.0632911392405062</v>
      </c>
    </row>
    <row r="12" spans="1:9" ht="15">
      <c r="A12" s="25">
        <v>700</v>
      </c>
      <c r="B12" s="25"/>
      <c r="C12" s="25"/>
      <c r="D12" s="37" t="s">
        <v>28</v>
      </c>
      <c r="E12" s="38">
        <f aca="true" t="shared" si="1" ref="E12:G13">E13</f>
        <v>57058</v>
      </c>
      <c r="F12" s="38">
        <f t="shared" si="1"/>
        <v>242421</v>
      </c>
      <c r="G12" s="38">
        <f t="shared" si="1"/>
        <v>70000</v>
      </c>
      <c r="H12" s="46">
        <f aca="true" t="shared" si="2" ref="H12:H31">G12/E12</f>
        <v>1.226821830418171</v>
      </c>
      <c r="I12" s="13">
        <f t="shared" si="0"/>
        <v>0.2887538620829054</v>
      </c>
    </row>
    <row r="13" spans="1:9" ht="12.75">
      <c r="A13" s="15"/>
      <c r="B13" s="16">
        <v>70005</v>
      </c>
      <c r="C13" s="16"/>
      <c r="D13" s="39" t="s">
        <v>29</v>
      </c>
      <c r="E13" s="40">
        <f t="shared" si="1"/>
        <v>57058</v>
      </c>
      <c r="F13" s="40">
        <f t="shared" si="1"/>
        <v>242421</v>
      </c>
      <c r="G13" s="40">
        <f t="shared" si="1"/>
        <v>70000</v>
      </c>
      <c r="H13" s="32">
        <f t="shared" si="2"/>
        <v>1.226821830418171</v>
      </c>
      <c r="I13" s="20">
        <f t="shared" si="0"/>
        <v>0.2887538620829054</v>
      </c>
    </row>
    <row r="14" spans="1:9" ht="38.25">
      <c r="A14" s="15"/>
      <c r="B14" s="15"/>
      <c r="C14" s="48">
        <v>2110</v>
      </c>
      <c r="D14" s="21" t="s">
        <v>13</v>
      </c>
      <c r="E14" s="22">
        <v>57058</v>
      </c>
      <c r="F14" s="22">
        <v>242421</v>
      </c>
      <c r="G14" s="22">
        <v>70000</v>
      </c>
      <c r="H14" s="23">
        <f t="shared" si="2"/>
        <v>1.226821830418171</v>
      </c>
      <c r="I14" s="24">
        <f t="shared" si="0"/>
        <v>0.2887538620829054</v>
      </c>
    </row>
    <row r="15" spans="1:9" ht="15">
      <c r="A15" s="25" t="s">
        <v>37</v>
      </c>
      <c r="B15" s="25"/>
      <c r="C15" s="25"/>
      <c r="D15" s="26" t="s">
        <v>38</v>
      </c>
      <c r="E15" s="38">
        <f>E16+E18</f>
        <v>390500</v>
      </c>
      <c r="F15" s="38">
        <f>F16+F18</f>
        <v>479620</v>
      </c>
      <c r="G15" s="38">
        <f>G16+G18</f>
        <v>618350</v>
      </c>
      <c r="H15" s="46">
        <f t="shared" si="2"/>
        <v>1.5834827144686299</v>
      </c>
      <c r="I15" s="13">
        <f t="shared" si="0"/>
        <v>1.2892498227763647</v>
      </c>
    </row>
    <row r="16" spans="1:9" ht="13.5" customHeight="1">
      <c r="A16" s="15"/>
      <c r="B16" s="16" t="s">
        <v>39</v>
      </c>
      <c r="C16" s="16"/>
      <c r="D16" s="17" t="s">
        <v>40</v>
      </c>
      <c r="E16" s="40">
        <f>SUM(E17:E17)</f>
        <v>95000</v>
      </c>
      <c r="F16" s="40">
        <f>SUM(F17:F17)</f>
        <v>95000</v>
      </c>
      <c r="G16" s="40">
        <f>SUM(G17:G17)</f>
        <v>192000</v>
      </c>
      <c r="H16" s="32">
        <f t="shared" si="2"/>
        <v>2.0210526315789474</v>
      </c>
      <c r="I16" s="20">
        <f t="shared" si="0"/>
        <v>2.0210526315789474</v>
      </c>
    </row>
    <row r="17" spans="1:9" ht="37.5" customHeight="1">
      <c r="A17" s="15"/>
      <c r="B17" s="15"/>
      <c r="C17" s="43">
        <v>2110</v>
      </c>
      <c r="D17" s="21" t="s">
        <v>13</v>
      </c>
      <c r="E17" s="42">
        <v>95000</v>
      </c>
      <c r="F17" s="22">
        <v>95000</v>
      </c>
      <c r="G17" s="42">
        <v>192000</v>
      </c>
      <c r="H17" s="23">
        <f t="shared" si="2"/>
        <v>2.0210526315789474</v>
      </c>
      <c r="I17" s="24">
        <f t="shared" si="0"/>
        <v>2.0210526315789474</v>
      </c>
    </row>
    <row r="18" spans="1:9" ht="12.75">
      <c r="A18" s="15"/>
      <c r="B18" s="16" t="s">
        <v>41</v>
      </c>
      <c r="C18" s="16"/>
      <c r="D18" s="17" t="s">
        <v>42</v>
      </c>
      <c r="E18" s="40">
        <f>SUM(E19:E20)</f>
        <v>295500</v>
      </c>
      <c r="F18" s="40">
        <f>SUM(F19:F20)</f>
        <v>384620</v>
      </c>
      <c r="G18" s="40">
        <f>SUM(G19:G20)</f>
        <v>426350</v>
      </c>
      <c r="H18" s="32">
        <f t="shared" si="2"/>
        <v>1.442808798646362</v>
      </c>
      <c r="I18" s="20">
        <f t="shared" si="0"/>
        <v>1.1084966980396236</v>
      </c>
    </row>
    <row r="19" spans="1:9" ht="40.5" customHeight="1">
      <c r="A19" s="15"/>
      <c r="B19" s="15"/>
      <c r="C19" s="43">
        <v>2110</v>
      </c>
      <c r="D19" s="21" t="s">
        <v>13</v>
      </c>
      <c r="E19" s="42">
        <v>292000</v>
      </c>
      <c r="F19" s="22">
        <v>381120</v>
      </c>
      <c r="G19" s="42">
        <v>426350</v>
      </c>
      <c r="H19" s="23">
        <f t="shared" si="2"/>
        <v>1.4601027397260273</v>
      </c>
      <c r="I19" s="24">
        <f t="shared" si="0"/>
        <v>1.1186765323257766</v>
      </c>
    </row>
    <row r="20" spans="1:9" ht="40.5" customHeight="1">
      <c r="A20" s="15"/>
      <c r="B20" s="15"/>
      <c r="C20" s="43">
        <v>6410</v>
      </c>
      <c r="D20" s="21" t="s">
        <v>43</v>
      </c>
      <c r="E20" s="42">
        <v>3500</v>
      </c>
      <c r="F20" s="22">
        <v>3500</v>
      </c>
      <c r="G20" s="42">
        <v>0</v>
      </c>
      <c r="H20" s="23">
        <f t="shared" si="2"/>
        <v>0</v>
      </c>
      <c r="I20" s="24">
        <f>G20/F20</f>
        <v>0</v>
      </c>
    </row>
    <row r="21" spans="1:9" ht="15">
      <c r="A21" s="25">
        <v>750</v>
      </c>
      <c r="B21" s="25"/>
      <c r="C21" s="25"/>
      <c r="D21" s="37" t="s">
        <v>44</v>
      </c>
      <c r="E21" s="38">
        <f>E22+E24</f>
        <v>386681</v>
      </c>
      <c r="F21" s="38">
        <f>F22+F24</f>
        <v>386681</v>
      </c>
      <c r="G21" s="38">
        <f>G22+G24</f>
        <v>385177</v>
      </c>
      <c r="H21" s="46">
        <f t="shared" si="2"/>
        <v>0.996110489007735</v>
      </c>
      <c r="I21" s="13">
        <f t="shared" si="0"/>
        <v>0.996110489007735</v>
      </c>
    </row>
    <row r="22" spans="1:9" s="14" customFormat="1" ht="12.75">
      <c r="A22" s="15"/>
      <c r="B22" s="16" t="s">
        <v>45</v>
      </c>
      <c r="C22" s="16"/>
      <c r="D22" s="39" t="s">
        <v>46</v>
      </c>
      <c r="E22" s="40">
        <f>E23</f>
        <v>361681</v>
      </c>
      <c r="F22" s="40">
        <f>F23</f>
        <v>361681</v>
      </c>
      <c r="G22" s="40">
        <f>G23</f>
        <v>364127</v>
      </c>
      <c r="H22" s="32">
        <f t="shared" si="2"/>
        <v>1.0067628656191505</v>
      </c>
      <c r="I22" s="20">
        <f t="shared" si="0"/>
        <v>1.0067628656191505</v>
      </c>
    </row>
    <row r="23" spans="1:9" s="14" customFormat="1" ht="38.25" customHeight="1">
      <c r="A23" s="15"/>
      <c r="B23" s="15"/>
      <c r="C23" s="15">
        <v>2110</v>
      </c>
      <c r="D23" s="21" t="s">
        <v>13</v>
      </c>
      <c r="E23" s="22">
        <v>361681</v>
      </c>
      <c r="F23" s="22">
        <v>361681</v>
      </c>
      <c r="G23" s="22">
        <v>364127</v>
      </c>
      <c r="H23" s="23">
        <f t="shared" si="2"/>
        <v>1.0067628656191505</v>
      </c>
      <c r="I23" s="24">
        <f t="shared" si="0"/>
        <v>1.0067628656191505</v>
      </c>
    </row>
    <row r="24" spans="1:9" ht="12.75">
      <c r="A24" s="15"/>
      <c r="B24" s="16" t="s">
        <v>56</v>
      </c>
      <c r="C24" s="16"/>
      <c r="D24" s="39" t="s">
        <v>57</v>
      </c>
      <c r="E24" s="40">
        <f>SUM(E25:E25)</f>
        <v>25000</v>
      </c>
      <c r="F24" s="40">
        <f>SUM(F25:F25)</f>
        <v>25000</v>
      </c>
      <c r="G24" s="40">
        <f>SUM(G25:G25)</f>
        <v>21050</v>
      </c>
      <c r="H24" s="32">
        <f t="shared" si="2"/>
        <v>0.842</v>
      </c>
      <c r="I24" s="20">
        <f t="shared" si="0"/>
        <v>0.842</v>
      </c>
    </row>
    <row r="25" spans="1:9" ht="42.75" customHeight="1">
      <c r="A25" s="15"/>
      <c r="B25" s="15"/>
      <c r="C25" s="43">
        <v>2110</v>
      </c>
      <c r="D25" s="21" t="s">
        <v>13</v>
      </c>
      <c r="E25" s="42">
        <v>25000</v>
      </c>
      <c r="F25" s="22">
        <v>25000</v>
      </c>
      <c r="G25" s="42">
        <v>21050</v>
      </c>
      <c r="H25" s="23">
        <f t="shared" si="2"/>
        <v>0.842</v>
      </c>
      <c r="I25" s="24">
        <f t="shared" si="0"/>
        <v>0.842</v>
      </c>
    </row>
    <row r="26" spans="1:9" s="112" customFormat="1" ht="30">
      <c r="A26" s="109" t="s">
        <v>241</v>
      </c>
      <c r="B26" s="109"/>
      <c r="C26" s="109"/>
      <c r="D26" s="110" t="s">
        <v>249</v>
      </c>
      <c r="E26" s="111">
        <f aca="true" t="shared" si="3" ref="E26:G27">E27</f>
        <v>0</v>
      </c>
      <c r="F26" s="111">
        <f t="shared" si="3"/>
        <v>100</v>
      </c>
      <c r="G26" s="111">
        <f t="shared" si="3"/>
        <v>0</v>
      </c>
      <c r="H26" s="23"/>
      <c r="I26" s="24">
        <f t="shared" si="0"/>
        <v>0</v>
      </c>
    </row>
    <row r="27" spans="1:9" s="97" customFormat="1" ht="51">
      <c r="A27" s="80"/>
      <c r="B27" s="80" t="s">
        <v>242</v>
      </c>
      <c r="C27" s="80"/>
      <c r="D27" s="90" t="s">
        <v>250</v>
      </c>
      <c r="E27" s="82">
        <f t="shared" si="3"/>
        <v>0</v>
      </c>
      <c r="F27" s="82">
        <f t="shared" si="3"/>
        <v>100</v>
      </c>
      <c r="G27" s="82">
        <f t="shared" si="3"/>
        <v>0</v>
      </c>
      <c r="H27" s="23"/>
      <c r="I27" s="24">
        <f t="shared" si="0"/>
        <v>0</v>
      </c>
    </row>
    <row r="28" spans="1:9" ht="38.25">
      <c r="A28" s="15"/>
      <c r="B28" s="15"/>
      <c r="C28" s="43" t="s">
        <v>257</v>
      </c>
      <c r="D28" s="21" t="s">
        <v>13</v>
      </c>
      <c r="E28" s="42">
        <v>0</v>
      </c>
      <c r="F28" s="22">
        <v>100</v>
      </c>
      <c r="G28" s="22">
        <v>0</v>
      </c>
      <c r="H28" s="23"/>
      <c r="I28" s="24">
        <f t="shared" si="0"/>
        <v>0</v>
      </c>
    </row>
    <row r="29" spans="1:9" ht="30">
      <c r="A29" s="25">
        <v>754</v>
      </c>
      <c r="B29" s="25"/>
      <c r="C29" s="25"/>
      <c r="D29" s="49" t="s">
        <v>59</v>
      </c>
      <c r="E29" s="38">
        <f>E31+E32</f>
        <v>6339800</v>
      </c>
      <c r="F29" s="38">
        <f>F31+F32</f>
        <v>6944250</v>
      </c>
      <c r="G29" s="38">
        <f>G31+G32</f>
        <v>8015400</v>
      </c>
      <c r="H29" s="46">
        <f t="shared" si="2"/>
        <v>1.2642985583141424</v>
      </c>
      <c r="I29" s="13">
        <f t="shared" si="0"/>
        <v>1.154249918997732</v>
      </c>
    </row>
    <row r="30" spans="1:9" ht="12.75">
      <c r="A30" s="15"/>
      <c r="B30" s="16">
        <v>75411</v>
      </c>
      <c r="C30" s="16"/>
      <c r="D30" s="39" t="s">
        <v>60</v>
      </c>
      <c r="E30" s="40">
        <f>SUM(E31:E32)</f>
        <v>6339800</v>
      </c>
      <c r="F30" s="40">
        <f>SUM(F31:F32)</f>
        <v>6944250</v>
      </c>
      <c r="G30" s="40">
        <f>SUM(G31:G32)</f>
        <v>8015400</v>
      </c>
      <c r="H30" s="32">
        <f t="shared" si="2"/>
        <v>1.2642985583141424</v>
      </c>
      <c r="I30" s="20">
        <f t="shared" si="0"/>
        <v>1.154249918997732</v>
      </c>
    </row>
    <row r="31" spans="1:9" ht="42" customHeight="1">
      <c r="A31" s="15"/>
      <c r="B31" s="15"/>
      <c r="C31" s="43">
        <v>2110</v>
      </c>
      <c r="D31" s="21" t="s">
        <v>13</v>
      </c>
      <c r="E31" s="42">
        <v>6306800</v>
      </c>
      <c r="F31" s="22">
        <v>6911250</v>
      </c>
      <c r="G31" s="42">
        <v>7982400</v>
      </c>
      <c r="H31" s="23">
        <f t="shared" si="2"/>
        <v>1.265681486649331</v>
      </c>
      <c r="I31" s="24">
        <f t="shared" si="0"/>
        <v>1.1549864351600652</v>
      </c>
    </row>
    <row r="32" spans="1:9" ht="44.25" customHeight="1">
      <c r="A32" s="15"/>
      <c r="B32" s="15"/>
      <c r="C32" s="43">
        <v>6410</v>
      </c>
      <c r="D32" s="21" t="s">
        <v>43</v>
      </c>
      <c r="E32" s="42">
        <v>33000</v>
      </c>
      <c r="F32" s="22">
        <v>33000</v>
      </c>
      <c r="G32" s="42">
        <v>33000</v>
      </c>
      <c r="H32" s="23">
        <f aca="true" t="shared" si="4" ref="H32:H42">G32/E32</f>
        <v>1</v>
      </c>
      <c r="I32" s="24">
        <f t="shared" si="0"/>
        <v>1</v>
      </c>
    </row>
    <row r="33" spans="1:9" ht="15" customHeight="1">
      <c r="A33" s="25" t="s">
        <v>96</v>
      </c>
      <c r="B33" s="25"/>
      <c r="C33" s="25"/>
      <c r="D33" s="37" t="s">
        <v>97</v>
      </c>
      <c r="E33" s="38">
        <f>SUM(E34)</f>
        <v>3244400</v>
      </c>
      <c r="F33" s="38">
        <f>SUM(F34)</f>
        <v>3017100</v>
      </c>
      <c r="G33" s="38">
        <f>SUM(G34)</f>
        <v>3073200</v>
      </c>
      <c r="H33" s="46">
        <f t="shared" si="4"/>
        <v>0.9472321538651214</v>
      </c>
      <c r="I33" s="13">
        <f aca="true" t="shared" si="5" ref="I33:I38">G33/F33</f>
        <v>1.0185940141195187</v>
      </c>
    </row>
    <row r="34" spans="1:9" ht="38.25">
      <c r="A34" s="15"/>
      <c r="B34" s="16" t="s">
        <v>100</v>
      </c>
      <c r="C34" s="16"/>
      <c r="D34" s="50" t="s">
        <v>101</v>
      </c>
      <c r="E34" s="40">
        <f>SUM(E35:E35)</f>
        <v>3244400</v>
      </c>
      <c r="F34" s="40">
        <f>SUM(F35:F35)</f>
        <v>3017100</v>
      </c>
      <c r="G34" s="40">
        <f>SUM(G35:G35)</f>
        <v>3073200</v>
      </c>
      <c r="H34" s="32">
        <f t="shared" si="4"/>
        <v>0.9472321538651214</v>
      </c>
      <c r="I34" s="20">
        <f t="shared" si="5"/>
        <v>1.0185940141195187</v>
      </c>
    </row>
    <row r="35" spans="1:9" ht="41.25" customHeight="1">
      <c r="A35" s="15"/>
      <c r="B35" s="15"/>
      <c r="C35" s="43">
        <v>2110</v>
      </c>
      <c r="D35" s="21" t="s">
        <v>13</v>
      </c>
      <c r="E35" s="42">
        <v>3244400</v>
      </c>
      <c r="F35" s="22">
        <v>3017100</v>
      </c>
      <c r="G35" s="42">
        <v>3073200</v>
      </c>
      <c r="H35" s="23">
        <f t="shared" si="4"/>
        <v>0.9472321538651214</v>
      </c>
      <c r="I35" s="24">
        <f t="shared" si="5"/>
        <v>1.0185940141195187</v>
      </c>
    </row>
    <row r="36" spans="1:9" ht="15">
      <c r="A36" s="25" t="s">
        <v>102</v>
      </c>
      <c r="B36" s="25"/>
      <c r="C36" s="25"/>
      <c r="D36" s="37" t="s">
        <v>103</v>
      </c>
      <c r="E36" s="38">
        <f>SUM(E37)</f>
        <v>429807</v>
      </c>
      <c r="F36" s="38">
        <f>SUM(F37)</f>
        <v>429807</v>
      </c>
      <c r="G36" s="38">
        <f>SUM(G37)</f>
        <v>435367</v>
      </c>
      <c r="H36" s="46">
        <f t="shared" si="4"/>
        <v>1.0129360387336641</v>
      </c>
      <c r="I36" s="13">
        <f t="shared" si="5"/>
        <v>1.0129360387336641</v>
      </c>
    </row>
    <row r="37" spans="1:9" ht="12.75">
      <c r="A37" s="15"/>
      <c r="B37" s="16" t="s">
        <v>110</v>
      </c>
      <c r="C37" s="16"/>
      <c r="D37" s="50" t="s">
        <v>111</v>
      </c>
      <c r="E37" s="40">
        <f>E38</f>
        <v>429807</v>
      </c>
      <c r="F37" s="40">
        <f>F38</f>
        <v>429807</v>
      </c>
      <c r="G37" s="40">
        <f>G38</f>
        <v>435367</v>
      </c>
      <c r="H37" s="32">
        <f t="shared" si="4"/>
        <v>1.0129360387336641</v>
      </c>
      <c r="I37" s="20">
        <f t="shared" si="5"/>
        <v>1.0129360387336641</v>
      </c>
    </row>
    <row r="38" spans="1:9" ht="38.25" customHeight="1">
      <c r="A38" s="15"/>
      <c r="B38" s="15"/>
      <c r="C38" s="43">
        <v>2110</v>
      </c>
      <c r="D38" s="21" t="s">
        <v>13</v>
      </c>
      <c r="E38" s="42">
        <v>429807</v>
      </c>
      <c r="F38" s="22">
        <v>429807</v>
      </c>
      <c r="G38" s="42">
        <v>435367</v>
      </c>
      <c r="H38" s="23">
        <f t="shared" si="4"/>
        <v>1.0129360387336641</v>
      </c>
      <c r="I38" s="24">
        <f t="shared" si="5"/>
        <v>1.0129360387336641</v>
      </c>
    </row>
    <row r="39" spans="1:10" ht="15">
      <c r="A39" s="25" t="s">
        <v>115</v>
      </c>
      <c r="B39" s="25"/>
      <c r="C39" s="25"/>
      <c r="D39" s="37" t="s">
        <v>116</v>
      </c>
      <c r="E39" s="38">
        <f>SUM(E40)</f>
        <v>0</v>
      </c>
      <c r="F39" s="38">
        <f>SUM(F40)</f>
        <v>5107</v>
      </c>
      <c r="G39" s="38">
        <f>SUM(G40)</f>
        <v>0</v>
      </c>
      <c r="H39" s="23"/>
      <c r="I39" s="20">
        <f>G39/F39</f>
        <v>0</v>
      </c>
      <c r="J39" s="51"/>
    </row>
    <row r="40" spans="1:9" s="97" customFormat="1" ht="12.75">
      <c r="A40" s="80"/>
      <c r="B40" s="80" t="s">
        <v>245</v>
      </c>
      <c r="C40" s="80"/>
      <c r="D40" s="81" t="s">
        <v>258</v>
      </c>
      <c r="E40" s="82">
        <f>E41</f>
        <v>0</v>
      </c>
      <c r="F40" s="82">
        <f>F41</f>
        <v>5107</v>
      </c>
      <c r="G40" s="82">
        <f>G41</f>
        <v>0</v>
      </c>
      <c r="H40" s="23"/>
      <c r="I40" s="24">
        <f>G40/F40</f>
        <v>0</v>
      </c>
    </row>
    <row r="41" spans="1:9" ht="38.25">
      <c r="A41" s="15"/>
      <c r="B41" s="15"/>
      <c r="C41" s="43" t="s">
        <v>257</v>
      </c>
      <c r="D41" s="21" t="s">
        <v>13</v>
      </c>
      <c r="E41" s="42">
        <v>0</v>
      </c>
      <c r="F41" s="22">
        <v>5107</v>
      </c>
      <c r="G41" s="22">
        <v>0</v>
      </c>
      <c r="H41" s="23"/>
      <c r="I41" s="24">
        <f>G41/F41</f>
        <v>0</v>
      </c>
    </row>
    <row r="42" spans="1:9" ht="15">
      <c r="A42" s="43"/>
      <c r="B42" s="43"/>
      <c r="C42" s="43"/>
      <c r="D42" s="52" t="s">
        <v>133</v>
      </c>
      <c r="E42" s="114">
        <f>SUM(E36+E33+E29+E21+E15+E12+E9+F46+E39+E26)</f>
        <v>10927246</v>
      </c>
      <c r="F42" s="38">
        <f>SUM(F36+F33+F29+F21+F15+F12+F9+G46+F39+F26)</f>
        <v>11584086</v>
      </c>
      <c r="G42" s="38">
        <f>SUM(G36+G33+G29+G21+G15+G12+G9+H46+G39+G26)</f>
        <v>12681494</v>
      </c>
      <c r="H42" s="46">
        <f t="shared" si="4"/>
        <v>1.1605388951616904</v>
      </c>
      <c r="I42" s="13">
        <f>G42/F42</f>
        <v>1.0947341033207107</v>
      </c>
    </row>
    <row r="43" spans="1:9" ht="12.75">
      <c r="A43" s="53"/>
      <c r="B43" s="53"/>
      <c r="C43" s="53"/>
      <c r="D43" s="54"/>
      <c r="I43" s="55"/>
    </row>
    <row r="44" spans="4:9" ht="12.75">
      <c r="D44" t="s">
        <v>84</v>
      </c>
      <c r="E44" t="s">
        <v>84</v>
      </c>
      <c r="I44" s="55"/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1">
      <selection activeCell="D2" sqref="D2"/>
    </sheetView>
  </sheetViews>
  <sheetFormatPr defaultColWidth="9.00390625" defaultRowHeight="12.75"/>
  <cols>
    <col min="1" max="1" width="5.875" style="56" customWidth="1"/>
    <col min="2" max="2" width="6.75390625" style="56" customWidth="1"/>
    <col min="3" max="3" width="6.625" style="56" bestFit="1" customWidth="1"/>
    <col min="4" max="4" width="54.125" style="0" customWidth="1"/>
    <col min="5" max="5" width="11.625" style="0" customWidth="1"/>
    <col min="6" max="6" width="14.375" style="0" customWidth="1"/>
    <col min="7" max="7" width="11.75390625" style="0" customWidth="1"/>
    <col min="8" max="8" width="12.00390625" style="0" customWidth="1"/>
    <col min="9" max="9" width="9.75390625" style="0" customWidth="1"/>
  </cols>
  <sheetData>
    <row r="1" spans="1:7" s="2" customFormat="1" ht="12.75">
      <c r="A1" s="1"/>
      <c r="B1" s="1"/>
      <c r="C1" s="1"/>
      <c r="G1" s="2" t="s">
        <v>266</v>
      </c>
    </row>
    <row r="2" spans="1:7" s="2" customFormat="1" ht="12.75">
      <c r="A2" s="1"/>
      <c r="B2" s="1"/>
      <c r="C2" s="1"/>
      <c r="G2" s="2" t="s">
        <v>279</v>
      </c>
    </row>
    <row r="3" spans="1:7" s="2" customFormat="1" ht="12.75">
      <c r="A3" s="1"/>
      <c r="B3" s="1"/>
      <c r="C3" s="1"/>
      <c r="G3" s="2" t="s">
        <v>1</v>
      </c>
    </row>
    <row r="4" spans="1:7" s="2" customFormat="1" ht="12.75">
      <c r="A4" s="1"/>
      <c r="B4" s="1"/>
      <c r="C4" s="1"/>
      <c r="G4" s="2" t="s">
        <v>276</v>
      </c>
    </row>
    <row r="5" spans="1:9" s="2" customFormat="1" ht="21" customHeight="1">
      <c r="A5" s="136" t="s">
        <v>270</v>
      </c>
      <c r="B5" s="136"/>
      <c r="C5" s="136"/>
      <c r="D5" s="136"/>
      <c r="E5" s="136"/>
      <c r="F5" s="136"/>
      <c r="G5" s="136"/>
      <c r="H5" s="136"/>
      <c r="I5" s="136"/>
    </row>
    <row r="6" spans="1:9" s="2" customFormat="1" ht="10.5" customHeight="1">
      <c r="A6" s="1"/>
      <c r="B6" s="1"/>
      <c r="C6" s="1"/>
      <c r="I6" s="4" t="s">
        <v>2</v>
      </c>
    </row>
    <row r="7" spans="1:9" ht="38.2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238</v>
      </c>
      <c r="F7" s="7" t="s">
        <v>239</v>
      </c>
      <c r="G7" s="7" t="s">
        <v>278</v>
      </c>
      <c r="H7" s="6" t="s">
        <v>7</v>
      </c>
      <c r="I7" s="6" t="s">
        <v>8</v>
      </c>
    </row>
    <row r="8" spans="1:9" ht="9.7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14" customFormat="1" ht="14.25" customHeight="1" thickTop="1">
      <c r="A9" s="9" t="s">
        <v>9</v>
      </c>
      <c r="B9" s="9"/>
      <c r="C9" s="9"/>
      <c r="D9" s="10" t="s">
        <v>10</v>
      </c>
      <c r="E9" s="11">
        <f>E10</f>
        <v>66500</v>
      </c>
      <c r="F9" s="11">
        <f>F10+F12</f>
        <v>127500</v>
      </c>
      <c r="G9" s="11">
        <f>G10</f>
        <v>66500</v>
      </c>
      <c r="H9" s="12">
        <f aca="true" t="shared" si="0" ref="H9:H19">G9/E9</f>
        <v>1</v>
      </c>
      <c r="I9" s="13">
        <f aca="true" t="shared" si="1" ref="I9:I48">G9/F9</f>
        <v>0.5215686274509804</v>
      </c>
    </row>
    <row r="10" spans="1:9" s="14" customFormat="1" ht="12.75">
      <c r="A10" s="27"/>
      <c r="B10" s="28" t="s">
        <v>18</v>
      </c>
      <c r="C10" s="29"/>
      <c r="D10" s="30" t="s">
        <v>19</v>
      </c>
      <c r="E10" s="31">
        <f>SUM(E11)</f>
        <v>66500</v>
      </c>
      <c r="F10" s="31">
        <f>SUM(F11)</f>
        <v>66500</v>
      </c>
      <c r="G10" s="31">
        <f>SUM(G11)</f>
        <v>66500</v>
      </c>
      <c r="H10" s="32">
        <f t="shared" si="0"/>
        <v>1</v>
      </c>
      <c r="I10" s="20">
        <f t="shared" si="1"/>
        <v>1</v>
      </c>
    </row>
    <row r="11" spans="1:9" s="14" customFormat="1" ht="38.25">
      <c r="A11" s="15"/>
      <c r="B11" s="33"/>
      <c r="C11" s="34" t="s">
        <v>20</v>
      </c>
      <c r="D11" s="35" t="s">
        <v>21</v>
      </c>
      <c r="E11" s="36">
        <v>66500</v>
      </c>
      <c r="F11" s="22">
        <v>66500</v>
      </c>
      <c r="G11" s="36">
        <v>66500</v>
      </c>
      <c r="H11" s="23">
        <f t="shared" si="0"/>
        <v>1</v>
      </c>
      <c r="I11" s="24">
        <f t="shared" si="1"/>
        <v>1</v>
      </c>
    </row>
    <row r="12" spans="1:9" s="97" customFormat="1" ht="12.75">
      <c r="A12" s="80"/>
      <c r="B12" s="106" t="s">
        <v>240</v>
      </c>
      <c r="C12" s="106"/>
      <c r="D12" s="107" t="s">
        <v>248</v>
      </c>
      <c r="E12" s="82">
        <f>E13+E14</f>
        <v>0</v>
      </c>
      <c r="F12" s="82">
        <f>F13+F14</f>
        <v>61000</v>
      </c>
      <c r="G12" s="82">
        <f>G13+G14</f>
        <v>0</v>
      </c>
      <c r="H12" s="23"/>
      <c r="I12" s="24">
        <f t="shared" si="1"/>
        <v>0</v>
      </c>
    </row>
    <row r="13" spans="1:9" s="14" customFormat="1" ht="25.5">
      <c r="A13" s="15"/>
      <c r="B13" s="33"/>
      <c r="C13" s="34" t="s">
        <v>259</v>
      </c>
      <c r="D13" s="35" t="s">
        <v>262</v>
      </c>
      <c r="E13" s="36">
        <v>0</v>
      </c>
      <c r="F13" s="22">
        <v>55000</v>
      </c>
      <c r="G13" s="36">
        <v>0</v>
      </c>
      <c r="H13" s="23"/>
      <c r="I13" s="24">
        <f t="shared" si="1"/>
        <v>0</v>
      </c>
    </row>
    <row r="14" spans="1:9" s="14" customFormat="1" ht="38.25">
      <c r="A14" s="15"/>
      <c r="B14" s="33"/>
      <c r="C14" s="34" t="s">
        <v>224</v>
      </c>
      <c r="D14" s="45" t="s">
        <v>229</v>
      </c>
      <c r="E14" s="36">
        <v>0</v>
      </c>
      <c r="F14" s="22">
        <v>6000</v>
      </c>
      <c r="G14" s="36">
        <v>0</v>
      </c>
      <c r="H14" s="23"/>
      <c r="I14" s="24">
        <f t="shared" si="1"/>
        <v>0</v>
      </c>
    </row>
    <row r="15" spans="1:9" ht="15">
      <c r="A15" s="25">
        <v>600</v>
      </c>
      <c r="B15" s="25"/>
      <c r="C15" s="25"/>
      <c r="D15" s="37" t="s">
        <v>22</v>
      </c>
      <c r="E15" s="38">
        <f>E16</f>
        <v>70100</v>
      </c>
      <c r="F15" s="38">
        <f>F16</f>
        <v>222350</v>
      </c>
      <c r="G15" s="38">
        <f>G16</f>
        <v>130200</v>
      </c>
      <c r="H15" s="83">
        <f t="shared" si="0"/>
        <v>1.8573466476462197</v>
      </c>
      <c r="I15" s="13">
        <f t="shared" si="1"/>
        <v>0.5855633011018664</v>
      </c>
    </row>
    <row r="16" spans="1:9" ht="12.75">
      <c r="A16" s="15"/>
      <c r="B16" s="16">
        <v>60014</v>
      </c>
      <c r="C16" s="16"/>
      <c r="D16" s="39" t="s">
        <v>23</v>
      </c>
      <c r="E16" s="40">
        <f>SUM(E18:E21)</f>
        <v>70100</v>
      </c>
      <c r="F16" s="40">
        <f>SUM(F17:F21)</f>
        <v>222350</v>
      </c>
      <c r="G16" s="40">
        <f>SUM(G17:G21)</f>
        <v>130200</v>
      </c>
      <c r="H16" s="83">
        <f t="shared" si="0"/>
        <v>1.8573466476462197</v>
      </c>
      <c r="I16" s="20">
        <f t="shared" si="1"/>
        <v>0.5855633011018664</v>
      </c>
    </row>
    <row r="17" spans="1:9" s="99" customFormat="1" ht="25.5">
      <c r="A17" s="108"/>
      <c r="B17" s="108"/>
      <c r="C17" s="108" t="s">
        <v>260</v>
      </c>
      <c r="D17" s="113" t="s">
        <v>263</v>
      </c>
      <c r="E17" s="88">
        <v>0</v>
      </c>
      <c r="F17" s="88">
        <v>2150</v>
      </c>
      <c r="G17" s="88">
        <v>0</v>
      </c>
      <c r="H17" s="83"/>
      <c r="I17" s="95">
        <f t="shared" si="1"/>
        <v>0</v>
      </c>
    </row>
    <row r="18" spans="1:9" ht="12.75">
      <c r="A18" s="15"/>
      <c r="B18" s="15"/>
      <c r="C18" s="15" t="s">
        <v>24</v>
      </c>
      <c r="D18" s="41" t="s">
        <v>25</v>
      </c>
      <c r="E18" s="22">
        <v>70000</v>
      </c>
      <c r="F18" s="22">
        <v>130000</v>
      </c>
      <c r="G18" s="22">
        <v>130000</v>
      </c>
      <c r="H18" s="23">
        <f t="shared" si="0"/>
        <v>1.8571428571428572</v>
      </c>
      <c r="I18" s="95">
        <f t="shared" si="1"/>
        <v>1</v>
      </c>
    </row>
    <row r="19" spans="1:9" ht="12.75">
      <c r="A19" s="15"/>
      <c r="B19" s="15"/>
      <c r="C19" s="15" t="s">
        <v>33</v>
      </c>
      <c r="D19" s="41" t="s">
        <v>61</v>
      </c>
      <c r="E19" s="22">
        <v>100</v>
      </c>
      <c r="F19" s="22">
        <v>100</v>
      </c>
      <c r="G19" s="22">
        <v>100</v>
      </c>
      <c r="H19" s="23">
        <f t="shared" si="0"/>
        <v>1</v>
      </c>
      <c r="I19" s="95">
        <f t="shared" si="1"/>
        <v>1</v>
      </c>
    </row>
    <row r="20" spans="1:9" ht="12.75">
      <c r="A20" s="15"/>
      <c r="B20" s="15"/>
      <c r="C20" s="43" t="s">
        <v>26</v>
      </c>
      <c r="D20" s="44" t="s">
        <v>27</v>
      </c>
      <c r="E20" s="22">
        <v>0</v>
      </c>
      <c r="F20" s="22">
        <v>100</v>
      </c>
      <c r="G20" s="22">
        <v>100</v>
      </c>
      <c r="H20" s="23"/>
      <c r="I20" s="24">
        <f t="shared" si="1"/>
        <v>1</v>
      </c>
    </row>
    <row r="21" spans="1:9" ht="38.25">
      <c r="A21" s="15"/>
      <c r="B21" s="15"/>
      <c r="C21" s="15" t="s">
        <v>222</v>
      </c>
      <c r="D21" s="47" t="s">
        <v>223</v>
      </c>
      <c r="E21" s="22">
        <v>0</v>
      </c>
      <c r="F21" s="22">
        <v>90000</v>
      </c>
      <c r="G21" s="22">
        <v>0</v>
      </c>
      <c r="H21" s="23"/>
      <c r="I21" s="24">
        <f t="shared" si="1"/>
        <v>0</v>
      </c>
    </row>
    <row r="22" spans="1:9" ht="15">
      <c r="A22" s="25">
        <v>700</v>
      </c>
      <c r="B22" s="25"/>
      <c r="C22" s="25"/>
      <c r="D22" s="37" t="s">
        <v>28</v>
      </c>
      <c r="E22" s="38">
        <f>E23</f>
        <v>372460</v>
      </c>
      <c r="F22" s="38">
        <f>F23</f>
        <v>536564</v>
      </c>
      <c r="G22" s="38">
        <f>G23</f>
        <v>1800895</v>
      </c>
      <c r="H22" s="46">
        <f aca="true" t="shared" si="2" ref="H22:H42">G22/E22</f>
        <v>4.83513665897009</v>
      </c>
      <c r="I22" s="13">
        <f t="shared" si="1"/>
        <v>3.3563470527280996</v>
      </c>
    </row>
    <row r="23" spans="1:9" ht="15">
      <c r="A23" s="15"/>
      <c r="B23" s="16">
        <v>70005</v>
      </c>
      <c r="C23" s="16"/>
      <c r="D23" s="39" t="s">
        <v>29</v>
      </c>
      <c r="E23" s="40">
        <f>E24+E25+E26</f>
        <v>372460</v>
      </c>
      <c r="F23" s="40">
        <f>F24+F25+F26</f>
        <v>536564</v>
      </c>
      <c r="G23" s="40">
        <f>G24+G25+G26</f>
        <v>1800895</v>
      </c>
      <c r="H23" s="46">
        <f t="shared" si="2"/>
        <v>4.83513665897009</v>
      </c>
      <c r="I23" s="20">
        <f t="shared" si="1"/>
        <v>3.3563470527280996</v>
      </c>
    </row>
    <row r="24" spans="1:9" ht="25.5">
      <c r="A24" s="15"/>
      <c r="B24" s="15"/>
      <c r="C24" s="15" t="s">
        <v>30</v>
      </c>
      <c r="D24" s="47" t="s">
        <v>31</v>
      </c>
      <c r="E24" s="42">
        <v>1160</v>
      </c>
      <c r="F24" s="22">
        <v>1160</v>
      </c>
      <c r="G24" s="42">
        <v>347</v>
      </c>
      <c r="H24" s="23">
        <f t="shared" si="2"/>
        <v>0.2991379310344828</v>
      </c>
      <c r="I24" s="24">
        <f t="shared" si="1"/>
        <v>0.2991379310344828</v>
      </c>
    </row>
    <row r="25" spans="1:9" ht="14.25" customHeight="1">
      <c r="A25" s="15"/>
      <c r="B25" s="15"/>
      <c r="C25" s="15" t="s">
        <v>87</v>
      </c>
      <c r="D25" s="47" t="s">
        <v>88</v>
      </c>
      <c r="E25" s="42">
        <v>1300</v>
      </c>
      <c r="F25" s="22">
        <v>55404</v>
      </c>
      <c r="G25" s="42">
        <v>1320548</v>
      </c>
      <c r="H25" s="23">
        <f t="shared" si="2"/>
        <v>1015.8061538461538</v>
      </c>
      <c r="I25" s="24">
        <f t="shared" si="1"/>
        <v>23.834885567829037</v>
      </c>
    </row>
    <row r="26" spans="1:9" ht="25.5">
      <c r="A26" s="15"/>
      <c r="B26" s="15"/>
      <c r="C26" s="48" t="s">
        <v>35</v>
      </c>
      <c r="D26" s="45" t="s">
        <v>36</v>
      </c>
      <c r="E26" s="42">
        <v>370000</v>
      </c>
      <c r="F26" s="22">
        <v>480000</v>
      </c>
      <c r="G26" s="42">
        <v>480000</v>
      </c>
      <c r="H26" s="23">
        <f t="shared" si="2"/>
        <v>1.2972972972972974</v>
      </c>
      <c r="I26" s="24">
        <f t="shared" si="1"/>
        <v>1</v>
      </c>
    </row>
    <row r="27" spans="1:9" ht="15">
      <c r="A27" s="25" t="s">
        <v>37</v>
      </c>
      <c r="B27" s="25"/>
      <c r="C27" s="25"/>
      <c r="D27" s="26" t="s">
        <v>38</v>
      </c>
      <c r="E27" s="38">
        <f>E28</f>
        <v>0</v>
      </c>
      <c r="F27" s="38">
        <f>F28</f>
        <v>300</v>
      </c>
      <c r="G27" s="38">
        <f>G28</f>
        <v>300</v>
      </c>
      <c r="H27" s="46"/>
      <c r="I27" s="13">
        <f t="shared" si="1"/>
        <v>1</v>
      </c>
    </row>
    <row r="28" spans="1:9" ht="12.75">
      <c r="A28" s="15"/>
      <c r="B28" s="16" t="s">
        <v>41</v>
      </c>
      <c r="C28" s="16"/>
      <c r="D28" s="17" t="s">
        <v>42</v>
      </c>
      <c r="E28" s="40">
        <f>SUM(E29:E29)</f>
        <v>0</v>
      </c>
      <c r="F28" s="40">
        <f>SUM(F29:F29)</f>
        <v>300</v>
      </c>
      <c r="G28" s="40">
        <f>SUM(G29:G29)</f>
        <v>300</v>
      </c>
      <c r="H28" s="32"/>
      <c r="I28" s="20">
        <f t="shared" si="1"/>
        <v>1</v>
      </c>
    </row>
    <row r="29" spans="1:9" ht="25.5">
      <c r="A29" s="15"/>
      <c r="B29" s="15"/>
      <c r="C29" s="48" t="s">
        <v>35</v>
      </c>
      <c r="D29" s="45" t="s">
        <v>36</v>
      </c>
      <c r="E29" s="42">
        <v>0</v>
      </c>
      <c r="F29" s="22">
        <v>300</v>
      </c>
      <c r="G29" s="42">
        <v>300</v>
      </c>
      <c r="H29" s="32"/>
      <c r="I29" s="95">
        <f t="shared" si="1"/>
        <v>1</v>
      </c>
    </row>
    <row r="30" spans="1:9" ht="15">
      <c r="A30" s="25">
        <v>750</v>
      </c>
      <c r="B30" s="25"/>
      <c r="C30" s="25"/>
      <c r="D30" s="37" t="s">
        <v>44</v>
      </c>
      <c r="E30" s="38">
        <f>E31+E38</f>
        <v>2259574</v>
      </c>
      <c r="F30" s="38">
        <f>F31+F38</f>
        <v>3444777</v>
      </c>
      <c r="G30" s="38">
        <f>G31+G38</f>
        <v>3045215</v>
      </c>
      <c r="H30" s="46">
        <f t="shared" si="2"/>
        <v>1.3476942998990076</v>
      </c>
      <c r="I30" s="13">
        <f t="shared" si="1"/>
        <v>0.8840093277445826</v>
      </c>
    </row>
    <row r="31" spans="1:9" ht="12.75">
      <c r="A31" s="15"/>
      <c r="B31" s="16">
        <v>75020</v>
      </c>
      <c r="C31" s="16"/>
      <c r="D31" s="39" t="s">
        <v>47</v>
      </c>
      <c r="E31" s="40">
        <f>SUM(E32:E37)</f>
        <v>2249574</v>
      </c>
      <c r="F31" s="40">
        <f>SUM(F32:F37)</f>
        <v>3434777</v>
      </c>
      <c r="G31" s="40">
        <f>SUM(G32:G37)</f>
        <v>3035215</v>
      </c>
      <c r="H31" s="32">
        <f t="shared" si="2"/>
        <v>1.3492399005322786</v>
      </c>
      <c r="I31" s="20">
        <f t="shared" si="1"/>
        <v>0.8836716328308941</v>
      </c>
    </row>
    <row r="32" spans="1:9" ht="12.75">
      <c r="A32" s="15"/>
      <c r="B32" s="15"/>
      <c r="C32" s="43" t="s">
        <v>48</v>
      </c>
      <c r="D32" s="44" t="s">
        <v>49</v>
      </c>
      <c r="E32" s="42">
        <v>1964000</v>
      </c>
      <c r="F32" s="22">
        <v>3079562</v>
      </c>
      <c r="G32" s="42">
        <v>2680000</v>
      </c>
      <c r="H32" s="23">
        <f t="shared" si="2"/>
        <v>1.3645621181262728</v>
      </c>
      <c r="I32" s="24">
        <f t="shared" si="1"/>
        <v>0.8702536269768233</v>
      </c>
    </row>
    <row r="33" spans="1:9" ht="51">
      <c r="A33" s="15"/>
      <c r="B33" s="15"/>
      <c r="C33" s="43" t="s">
        <v>50</v>
      </c>
      <c r="D33" s="45" t="s">
        <v>51</v>
      </c>
      <c r="E33" s="42">
        <v>30000</v>
      </c>
      <c r="F33" s="22">
        <v>50000</v>
      </c>
      <c r="G33" s="42">
        <v>50000</v>
      </c>
      <c r="H33" s="23">
        <f t="shared" si="2"/>
        <v>1.6666666666666667</v>
      </c>
      <c r="I33" s="24">
        <f t="shared" si="1"/>
        <v>1</v>
      </c>
    </row>
    <row r="34" spans="1:9" ht="12.75">
      <c r="A34" s="15"/>
      <c r="B34" s="15"/>
      <c r="C34" s="43" t="s">
        <v>52</v>
      </c>
      <c r="D34" s="44" t="s">
        <v>53</v>
      </c>
      <c r="E34" s="42">
        <v>3000</v>
      </c>
      <c r="F34" s="22">
        <v>3000</v>
      </c>
      <c r="G34" s="42">
        <v>3000</v>
      </c>
      <c r="H34" s="23">
        <f t="shared" si="2"/>
        <v>1</v>
      </c>
      <c r="I34" s="24">
        <f t="shared" si="1"/>
        <v>1</v>
      </c>
    </row>
    <row r="35" spans="1:9" ht="12.75">
      <c r="A35" s="15"/>
      <c r="B35" s="15"/>
      <c r="C35" s="43" t="s">
        <v>33</v>
      </c>
      <c r="D35" s="44" t="s">
        <v>34</v>
      </c>
      <c r="E35" s="42">
        <v>66000</v>
      </c>
      <c r="F35" s="22">
        <v>100641</v>
      </c>
      <c r="G35" s="42">
        <v>100641</v>
      </c>
      <c r="H35" s="23">
        <f t="shared" si="2"/>
        <v>1.5248636363636363</v>
      </c>
      <c r="I35" s="24">
        <f t="shared" si="1"/>
        <v>1</v>
      </c>
    </row>
    <row r="36" spans="1:9" ht="12.75">
      <c r="A36" s="15"/>
      <c r="B36" s="15"/>
      <c r="C36" s="43" t="s">
        <v>26</v>
      </c>
      <c r="D36" s="44" t="s">
        <v>27</v>
      </c>
      <c r="E36" s="42">
        <v>30000</v>
      </c>
      <c r="F36" s="22">
        <v>45000</v>
      </c>
      <c r="G36" s="42">
        <v>45000</v>
      </c>
      <c r="H36" s="23">
        <f t="shared" si="2"/>
        <v>1.5</v>
      </c>
      <c r="I36" s="24">
        <f t="shared" si="1"/>
        <v>1</v>
      </c>
    </row>
    <row r="37" spans="1:9" ht="38.25">
      <c r="A37" s="15"/>
      <c r="B37" s="15"/>
      <c r="C37" s="43" t="s">
        <v>222</v>
      </c>
      <c r="D37" s="45" t="s">
        <v>223</v>
      </c>
      <c r="E37" s="42">
        <v>156574</v>
      </c>
      <c r="F37" s="22">
        <v>156574</v>
      </c>
      <c r="G37" s="42">
        <v>156574</v>
      </c>
      <c r="H37" s="23">
        <f t="shared" si="2"/>
        <v>1</v>
      </c>
      <c r="I37" s="24">
        <f t="shared" si="1"/>
        <v>1</v>
      </c>
    </row>
    <row r="38" spans="1:9" ht="12.75">
      <c r="A38" s="15"/>
      <c r="B38" s="16" t="s">
        <v>56</v>
      </c>
      <c r="C38" s="16"/>
      <c r="D38" s="39" t="s">
        <v>57</v>
      </c>
      <c r="E38" s="40">
        <f>SUM(E39:E39)</f>
        <v>10000</v>
      </c>
      <c r="F38" s="40">
        <f>SUM(F39:F39)</f>
        <v>10000</v>
      </c>
      <c r="G38" s="40">
        <f>SUM(G39:G39)</f>
        <v>10000</v>
      </c>
      <c r="H38" s="32">
        <f t="shared" si="2"/>
        <v>1</v>
      </c>
      <c r="I38" s="20">
        <f t="shared" si="1"/>
        <v>1</v>
      </c>
    </row>
    <row r="39" spans="1:9" ht="38.25">
      <c r="A39" s="15"/>
      <c r="B39" s="15"/>
      <c r="C39" s="43">
        <v>2120</v>
      </c>
      <c r="D39" s="45" t="s">
        <v>58</v>
      </c>
      <c r="E39" s="42">
        <v>10000</v>
      </c>
      <c r="F39" s="22">
        <v>10000</v>
      </c>
      <c r="G39" s="22">
        <v>10000</v>
      </c>
      <c r="H39" s="23">
        <f t="shared" si="2"/>
        <v>1</v>
      </c>
      <c r="I39" s="24">
        <f t="shared" si="1"/>
        <v>1</v>
      </c>
    </row>
    <row r="40" spans="1:9" ht="30">
      <c r="A40" s="25">
        <v>754</v>
      </c>
      <c r="B40" s="25"/>
      <c r="C40" s="25"/>
      <c r="D40" s="49" t="s">
        <v>59</v>
      </c>
      <c r="E40" s="38">
        <f>E41</f>
        <v>900</v>
      </c>
      <c r="F40" s="38">
        <f>F41</f>
        <v>267450</v>
      </c>
      <c r="G40" s="38">
        <f>G41</f>
        <v>5450</v>
      </c>
      <c r="H40" s="23">
        <f t="shared" si="2"/>
        <v>6.055555555555555</v>
      </c>
      <c r="I40" s="13">
        <f t="shared" si="1"/>
        <v>0.02037764068050103</v>
      </c>
    </row>
    <row r="41" spans="1:9" ht="12.75">
      <c r="A41" s="15"/>
      <c r="B41" s="16">
        <v>75411</v>
      </c>
      <c r="C41" s="16"/>
      <c r="D41" s="39" t="s">
        <v>60</v>
      </c>
      <c r="E41" s="40">
        <f>SUM(E42:E45)</f>
        <v>900</v>
      </c>
      <c r="F41" s="40">
        <f>SUM(F42:F45)</f>
        <v>267450</v>
      </c>
      <c r="G41" s="40">
        <f>SUM(G42:G45)</f>
        <v>5450</v>
      </c>
      <c r="H41" s="32">
        <f t="shared" si="2"/>
        <v>6.055555555555555</v>
      </c>
      <c r="I41" s="20">
        <f t="shared" si="1"/>
        <v>0.02037764068050103</v>
      </c>
    </row>
    <row r="42" spans="1:9" ht="12.75">
      <c r="A42" s="15"/>
      <c r="B42" s="15"/>
      <c r="C42" s="43" t="s">
        <v>33</v>
      </c>
      <c r="D42" s="44" t="s">
        <v>61</v>
      </c>
      <c r="E42" s="42">
        <v>900</v>
      </c>
      <c r="F42" s="22">
        <v>5200</v>
      </c>
      <c r="G42" s="42">
        <v>5200</v>
      </c>
      <c r="H42" s="32">
        <f t="shared" si="2"/>
        <v>5.777777777777778</v>
      </c>
      <c r="I42" s="24">
        <f t="shared" si="1"/>
        <v>1</v>
      </c>
    </row>
    <row r="43" spans="1:9" ht="25.5">
      <c r="A43" s="15"/>
      <c r="B43" s="15"/>
      <c r="C43" s="43" t="s">
        <v>35</v>
      </c>
      <c r="D43" s="45" t="s">
        <v>36</v>
      </c>
      <c r="E43" s="42">
        <v>0</v>
      </c>
      <c r="F43" s="22">
        <v>250</v>
      </c>
      <c r="G43" s="42">
        <v>250</v>
      </c>
      <c r="H43" s="32"/>
      <c r="I43" s="24">
        <f t="shared" si="1"/>
        <v>1</v>
      </c>
    </row>
    <row r="44" spans="1:9" ht="42" customHeight="1">
      <c r="A44" s="15"/>
      <c r="B44" s="15"/>
      <c r="C44" s="43" t="s">
        <v>224</v>
      </c>
      <c r="D44" s="45" t="s">
        <v>229</v>
      </c>
      <c r="E44" s="42">
        <v>0</v>
      </c>
      <c r="F44" s="22">
        <v>132000</v>
      </c>
      <c r="G44" s="42">
        <v>0</v>
      </c>
      <c r="H44" s="32"/>
      <c r="I44" s="24">
        <f t="shared" si="1"/>
        <v>0</v>
      </c>
    </row>
    <row r="45" spans="1:9" ht="42" customHeight="1">
      <c r="A45" s="15"/>
      <c r="B45" s="15"/>
      <c r="C45" s="43" t="s">
        <v>62</v>
      </c>
      <c r="D45" s="21" t="s">
        <v>63</v>
      </c>
      <c r="E45" s="42">
        <v>0</v>
      </c>
      <c r="F45" s="22">
        <v>130000</v>
      </c>
      <c r="G45" s="42">
        <v>0</v>
      </c>
      <c r="H45" s="32"/>
      <c r="I45" s="24">
        <f t="shared" si="1"/>
        <v>0</v>
      </c>
    </row>
    <row r="46" spans="1:9" ht="45">
      <c r="A46" s="25" t="s">
        <v>64</v>
      </c>
      <c r="B46" s="25"/>
      <c r="C46" s="25"/>
      <c r="D46" s="26" t="s">
        <v>65</v>
      </c>
      <c r="E46" s="38">
        <f>E47</f>
        <v>16449113</v>
      </c>
      <c r="F46" s="38">
        <f>F47</f>
        <v>16444950</v>
      </c>
      <c r="G46" s="38">
        <f>G47</f>
        <v>19322046</v>
      </c>
      <c r="H46" s="46">
        <f aca="true" t="shared" si="3" ref="H46:H92">G46/E46</f>
        <v>1.1746558005893692</v>
      </c>
      <c r="I46" s="13">
        <f t="shared" si="1"/>
        <v>1.1749531619129276</v>
      </c>
    </row>
    <row r="47" spans="1:9" ht="25.5">
      <c r="A47" s="15"/>
      <c r="B47" s="16" t="s">
        <v>66</v>
      </c>
      <c r="C47" s="16"/>
      <c r="D47" s="17" t="s">
        <v>67</v>
      </c>
      <c r="E47" s="40">
        <f>SUM(E48:E49)</f>
        <v>16449113</v>
      </c>
      <c r="F47" s="40">
        <f>SUM(F48:F49)</f>
        <v>16444950</v>
      </c>
      <c r="G47" s="40">
        <f>SUM(G48:G49)</f>
        <v>19322046</v>
      </c>
      <c r="H47" s="32">
        <f t="shared" si="3"/>
        <v>1.1746558005893692</v>
      </c>
      <c r="I47" s="20">
        <f t="shared" si="1"/>
        <v>1.1749531619129276</v>
      </c>
    </row>
    <row r="48" spans="1:9" ht="12.75">
      <c r="A48" s="15"/>
      <c r="B48" s="15"/>
      <c r="C48" s="15" t="s">
        <v>68</v>
      </c>
      <c r="D48" s="21" t="s">
        <v>69</v>
      </c>
      <c r="E48" s="42">
        <v>15949113</v>
      </c>
      <c r="F48" s="22">
        <v>15744950</v>
      </c>
      <c r="G48" s="22">
        <v>18622046</v>
      </c>
      <c r="H48" s="23">
        <f t="shared" si="3"/>
        <v>1.1675913262386441</v>
      </c>
      <c r="I48" s="24">
        <f t="shared" si="1"/>
        <v>1.1827313519572942</v>
      </c>
    </row>
    <row r="49" spans="1:9" ht="12.75">
      <c r="A49" s="15"/>
      <c r="B49" s="15"/>
      <c r="C49" s="15" t="s">
        <v>70</v>
      </c>
      <c r="D49" s="21" t="s">
        <v>71</v>
      </c>
      <c r="E49" s="42">
        <v>500000</v>
      </c>
      <c r="F49" s="22">
        <v>700000</v>
      </c>
      <c r="G49" s="22">
        <v>700000</v>
      </c>
      <c r="H49" s="23">
        <f t="shared" si="3"/>
        <v>1.4</v>
      </c>
      <c r="I49" s="24">
        <f aca="true" t="shared" si="4" ref="I49:I105">G49/F49</f>
        <v>1</v>
      </c>
    </row>
    <row r="50" spans="1:9" ht="15">
      <c r="A50" s="25" t="s">
        <v>72</v>
      </c>
      <c r="B50" s="25"/>
      <c r="C50" s="25"/>
      <c r="D50" s="26" t="s">
        <v>73</v>
      </c>
      <c r="E50" s="38">
        <f>E51+E53+E55</f>
        <v>34977302</v>
      </c>
      <c r="F50" s="38">
        <f>F51+F53+F55</f>
        <v>33892816</v>
      </c>
      <c r="G50" s="38">
        <f>G51+G53+G55</f>
        <v>36071335</v>
      </c>
      <c r="H50" s="46">
        <f t="shared" si="3"/>
        <v>1.0312783701841841</v>
      </c>
      <c r="I50" s="13">
        <f t="shared" si="4"/>
        <v>1.0642767187005058</v>
      </c>
    </row>
    <row r="51" spans="1:9" ht="12.75" customHeight="1">
      <c r="A51" s="15"/>
      <c r="B51" s="16" t="s">
        <v>74</v>
      </c>
      <c r="C51" s="16"/>
      <c r="D51" s="17" t="s">
        <v>75</v>
      </c>
      <c r="E51" s="40">
        <f>E52</f>
        <v>29809553</v>
      </c>
      <c r="F51" s="40">
        <f>F52</f>
        <v>28725067</v>
      </c>
      <c r="G51" s="40">
        <f>G52</f>
        <v>29660921</v>
      </c>
      <c r="H51" s="32">
        <f t="shared" si="3"/>
        <v>0.9950139473745212</v>
      </c>
      <c r="I51" s="20">
        <f t="shared" si="4"/>
        <v>1.0325796977253352</v>
      </c>
    </row>
    <row r="52" spans="1:9" ht="12.75">
      <c r="A52" s="15"/>
      <c r="B52" s="15"/>
      <c r="C52" s="15" t="s">
        <v>76</v>
      </c>
      <c r="D52" s="21" t="s">
        <v>77</v>
      </c>
      <c r="E52" s="42">
        <v>29809553</v>
      </c>
      <c r="F52" s="22">
        <v>28725067</v>
      </c>
      <c r="G52" s="22">
        <v>29660921</v>
      </c>
      <c r="H52" s="23">
        <f t="shared" si="3"/>
        <v>0.9950139473745212</v>
      </c>
      <c r="I52" s="24">
        <f t="shared" si="4"/>
        <v>1.0325796977253352</v>
      </c>
    </row>
    <row r="53" spans="1:9" ht="12" customHeight="1">
      <c r="A53" s="15"/>
      <c r="B53" s="16" t="s">
        <v>78</v>
      </c>
      <c r="C53" s="16"/>
      <c r="D53" s="17" t="s">
        <v>79</v>
      </c>
      <c r="E53" s="40">
        <f>SUM(E54:E54)</f>
        <v>4960762</v>
      </c>
      <c r="F53" s="40">
        <f>SUM(F54:F54)</f>
        <v>4960762</v>
      </c>
      <c r="G53" s="40">
        <f>SUM(G54:G54)</f>
        <v>5767511</v>
      </c>
      <c r="H53" s="32">
        <f t="shared" si="3"/>
        <v>1.1626260239858313</v>
      </c>
      <c r="I53" s="20">
        <f t="shared" si="4"/>
        <v>1.1626260239858313</v>
      </c>
    </row>
    <row r="54" spans="1:9" ht="12.75">
      <c r="A54" s="15"/>
      <c r="B54" s="15"/>
      <c r="C54" s="15" t="s">
        <v>76</v>
      </c>
      <c r="D54" s="21" t="s">
        <v>77</v>
      </c>
      <c r="E54" s="42">
        <v>4960762</v>
      </c>
      <c r="F54" s="22">
        <v>4960762</v>
      </c>
      <c r="G54" s="22">
        <v>5767511</v>
      </c>
      <c r="H54" s="23">
        <f t="shared" si="3"/>
        <v>1.1626260239858313</v>
      </c>
      <c r="I54" s="24">
        <f t="shared" si="4"/>
        <v>1.1626260239858313</v>
      </c>
    </row>
    <row r="55" spans="1:9" ht="12.75">
      <c r="A55" s="15"/>
      <c r="B55" s="16" t="s">
        <v>80</v>
      </c>
      <c r="C55" s="16"/>
      <c r="D55" s="17" t="s">
        <v>81</v>
      </c>
      <c r="E55" s="40">
        <f>SUM(E56)</f>
        <v>206987</v>
      </c>
      <c r="F55" s="40">
        <f>SUM(F56)</f>
        <v>206987</v>
      </c>
      <c r="G55" s="40">
        <f>SUM(G56)</f>
        <v>642903</v>
      </c>
      <c r="H55" s="32">
        <f t="shared" si="3"/>
        <v>3.10600665742293</v>
      </c>
      <c r="I55" s="20">
        <f t="shared" si="4"/>
        <v>3.10600665742293</v>
      </c>
    </row>
    <row r="56" spans="1:9" ht="12.75">
      <c r="A56" s="15"/>
      <c r="B56" s="15"/>
      <c r="C56" s="15" t="s">
        <v>76</v>
      </c>
      <c r="D56" s="21" t="s">
        <v>77</v>
      </c>
      <c r="E56" s="42">
        <v>206987</v>
      </c>
      <c r="F56" s="22">
        <v>206987</v>
      </c>
      <c r="G56" s="22">
        <v>642903</v>
      </c>
      <c r="H56" s="23">
        <f t="shared" si="3"/>
        <v>3.10600665742293</v>
      </c>
      <c r="I56" s="24">
        <f t="shared" si="4"/>
        <v>3.10600665742293</v>
      </c>
    </row>
    <row r="57" spans="1:9" ht="15">
      <c r="A57" s="25">
        <v>801</v>
      </c>
      <c r="B57" s="25"/>
      <c r="C57" s="25"/>
      <c r="D57" s="37" t="s">
        <v>82</v>
      </c>
      <c r="E57" s="38">
        <f>SUM(E58+E65+E72+E81)</f>
        <v>304792</v>
      </c>
      <c r="F57" s="38">
        <f>SUM(F58+F65+F72+F81+F83)</f>
        <v>515973</v>
      </c>
      <c r="G57" s="38">
        <f>SUM(G58+G65+G72+G81)</f>
        <v>283105</v>
      </c>
      <c r="H57" s="46">
        <f t="shared" si="3"/>
        <v>0.9288465576524318</v>
      </c>
      <c r="I57" s="13">
        <f t="shared" si="4"/>
        <v>0.5486818108699486</v>
      </c>
    </row>
    <row r="58" spans="1:9" ht="12.75">
      <c r="A58" s="15"/>
      <c r="B58" s="16">
        <v>80102</v>
      </c>
      <c r="C58" s="16"/>
      <c r="D58" s="39" t="s">
        <v>83</v>
      </c>
      <c r="E58" s="40">
        <f>SUM(E59:E64)</f>
        <v>77620</v>
      </c>
      <c r="F58" s="40">
        <f>SUM(F59:F64)</f>
        <v>119931</v>
      </c>
      <c r="G58" s="40">
        <f>SUM(G59:G64)</f>
        <v>75420</v>
      </c>
      <c r="H58" s="32">
        <f t="shared" si="3"/>
        <v>0.9716567894872455</v>
      </c>
      <c r="I58" s="20">
        <f t="shared" si="4"/>
        <v>0.628861595417365</v>
      </c>
    </row>
    <row r="59" spans="1:9" ht="12.75">
      <c r="A59" s="15"/>
      <c r="B59" s="16"/>
      <c r="C59" s="15" t="s">
        <v>24</v>
      </c>
      <c r="D59" s="41" t="s">
        <v>25</v>
      </c>
      <c r="E59" s="22">
        <v>32000</v>
      </c>
      <c r="F59" s="22">
        <v>32000</v>
      </c>
      <c r="G59" s="22">
        <v>30000</v>
      </c>
      <c r="H59" s="94">
        <f t="shared" si="3"/>
        <v>0.9375</v>
      </c>
      <c r="I59" s="24">
        <f t="shared" si="4"/>
        <v>0.9375</v>
      </c>
    </row>
    <row r="60" spans="1:10" ht="51.75" customHeight="1">
      <c r="A60" s="15"/>
      <c r="B60" s="15"/>
      <c r="C60" s="15" t="s">
        <v>50</v>
      </c>
      <c r="D60" s="47" t="s">
        <v>51</v>
      </c>
      <c r="E60" s="42">
        <v>10000</v>
      </c>
      <c r="F60" s="22">
        <v>10000</v>
      </c>
      <c r="G60" s="42">
        <v>10000</v>
      </c>
      <c r="H60" s="23">
        <f t="shared" si="3"/>
        <v>1</v>
      </c>
      <c r="I60" s="24">
        <f t="shared" si="4"/>
        <v>1</v>
      </c>
      <c r="J60" t="s">
        <v>84</v>
      </c>
    </row>
    <row r="61" spans="1:9" ht="12.75">
      <c r="A61" s="15"/>
      <c r="B61" s="15"/>
      <c r="C61" s="15" t="s">
        <v>52</v>
      </c>
      <c r="D61" s="47" t="s">
        <v>53</v>
      </c>
      <c r="E61" s="42">
        <v>35000</v>
      </c>
      <c r="F61" s="22">
        <v>35000</v>
      </c>
      <c r="G61" s="42">
        <v>35000</v>
      </c>
      <c r="H61" s="23">
        <f t="shared" si="3"/>
        <v>1</v>
      </c>
      <c r="I61" s="24">
        <f t="shared" si="4"/>
        <v>1</v>
      </c>
    </row>
    <row r="62" spans="1:9" ht="12.75">
      <c r="A62" s="15"/>
      <c r="B62" s="15"/>
      <c r="C62" s="15" t="s">
        <v>33</v>
      </c>
      <c r="D62" s="41" t="s">
        <v>61</v>
      </c>
      <c r="E62" s="42">
        <v>20</v>
      </c>
      <c r="F62" s="22">
        <v>20</v>
      </c>
      <c r="G62" s="42">
        <v>20</v>
      </c>
      <c r="H62" s="23">
        <f t="shared" si="3"/>
        <v>1</v>
      </c>
      <c r="I62" s="24">
        <f t="shared" si="4"/>
        <v>1</v>
      </c>
    </row>
    <row r="63" spans="1:9" ht="12.75">
      <c r="A63" s="15"/>
      <c r="B63" s="15"/>
      <c r="C63" s="15" t="s">
        <v>54</v>
      </c>
      <c r="D63" s="41" t="s">
        <v>55</v>
      </c>
      <c r="E63" s="42">
        <v>0</v>
      </c>
      <c r="F63" s="22">
        <v>40000</v>
      </c>
      <c r="G63" s="42">
        <v>0</v>
      </c>
      <c r="H63" s="23"/>
      <c r="I63" s="24">
        <f t="shared" si="4"/>
        <v>0</v>
      </c>
    </row>
    <row r="64" spans="1:9" ht="12.75">
      <c r="A64" s="15"/>
      <c r="B64" s="15"/>
      <c r="C64" s="15" t="s">
        <v>26</v>
      </c>
      <c r="D64" s="41" t="s">
        <v>27</v>
      </c>
      <c r="E64" s="42">
        <v>600</v>
      </c>
      <c r="F64" s="22">
        <v>2911</v>
      </c>
      <c r="G64" s="42">
        <v>400</v>
      </c>
      <c r="H64" s="23">
        <f t="shared" si="3"/>
        <v>0.6666666666666666</v>
      </c>
      <c r="I64" s="24">
        <f t="shared" si="4"/>
        <v>0.13740982480247338</v>
      </c>
    </row>
    <row r="65" spans="1:9" ht="12.75">
      <c r="A65" s="15"/>
      <c r="B65" s="16">
        <v>80120</v>
      </c>
      <c r="C65" s="16"/>
      <c r="D65" s="39" t="s">
        <v>85</v>
      </c>
      <c r="E65" s="40">
        <f>SUM(E66:E71)</f>
        <v>39699</v>
      </c>
      <c r="F65" s="40">
        <f>SUM(F66:F71)</f>
        <v>125785</v>
      </c>
      <c r="G65" s="40">
        <f>SUM(G66:G71)</f>
        <v>59489</v>
      </c>
      <c r="H65" s="32">
        <f t="shared" si="3"/>
        <v>1.4985012216932416</v>
      </c>
      <c r="I65" s="20">
        <f t="shared" si="4"/>
        <v>0.4729419247128036</v>
      </c>
    </row>
    <row r="66" spans="1:9" ht="12.75">
      <c r="A66" s="15"/>
      <c r="B66" s="16"/>
      <c r="C66" s="15" t="s">
        <v>24</v>
      </c>
      <c r="D66" s="41" t="s">
        <v>25</v>
      </c>
      <c r="E66" s="22">
        <v>135</v>
      </c>
      <c r="F66" s="22">
        <v>563</v>
      </c>
      <c r="G66" s="22">
        <v>950</v>
      </c>
      <c r="H66" s="94">
        <f t="shared" si="3"/>
        <v>7.037037037037037</v>
      </c>
      <c r="I66" s="24">
        <f t="shared" si="4"/>
        <v>1.6873889875666075</v>
      </c>
    </row>
    <row r="67" spans="1:9" ht="51">
      <c r="A67" s="15"/>
      <c r="B67" s="15"/>
      <c r="C67" s="15" t="s">
        <v>50</v>
      </c>
      <c r="D67" s="47" t="s">
        <v>51</v>
      </c>
      <c r="E67" s="42">
        <v>39089</v>
      </c>
      <c r="F67" s="22">
        <v>39327</v>
      </c>
      <c r="G67" s="42">
        <v>27672</v>
      </c>
      <c r="H67" s="23">
        <f t="shared" si="3"/>
        <v>0.7079229450740617</v>
      </c>
      <c r="I67" s="24">
        <f t="shared" si="4"/>
        <v>0.7036387214890534</v>
      </c>
    </row>
    <row r="68" spans="1:9" ht="12.75">
      <c r="A68" s="15"/>
      <c r="B68" s="15"/>
      <c r="C68" s="15" t="s">
        <v>33</v>
      </c>
      <c r="D68" s="41" t="s">
        <v>61</v>
      </c>
      <c r="E68" s="42">
        <v>55</v>
      </c>
      <c r="F68" s="22">
        <v>55</v>
      </c>
      <c r="G68" s="42">
        <v>50</v>
      </c>
      <c r="H68" s="23">
        <f t="shared" si="3"/>
        <v>0.9090909090909091</v>
      </c>
      <c r="I68" s="24">
        <f t="shared" si="4"/>
        <v>0.9090909090909091</v>
      </c>
    </row>
    <row r="69" spans="1:9" ht="12.75">
      <c r="A69" s="15"/>
      <c r="B69" s="15"/>
      <c r="C69" s="15" t="s">
        <v>26</v>
      </c>
      <c r="D69" s="41" t="s">
        <v>27</v>
      </c>
      <c r="E69" s="42">
        <v>420</v>
      </c>
      <c r="F69" s="22">
        <v>5424</v>
      </c>
      <c r="G69" s="42">
        <v>360</v>
      </c>
      <c r="H69" s="23">
        <f t="shared" si="3"/>
        <v>0.8571428571428571</v>
      </c>
      <c r="I69" s="24">
        <f t="shared" si="4"/>
        <v>0.06637168141592921</v>
      </c>
    </row>
    <row r="70" spans="1:9" ht="38.25">
      <c r="A70" s="15"/>
      <c r="B70" s="15"/>
      <c r="C70" s="15" t="s">
        <v>20</v>
      </c>
      <c r="D70" s="47" t="s">
        <v>21</v>
      </c>
      <c r="E70" s="42">
        <v>0</v>
      </c>
      <c r="F70" s="22">
        <v>49959</v>
      </c>
      <c r="G70" s="42">
        <v>0</v>
      </c>
      <c r="H70" s="23"/>
      <c r="I70" s="24">
        <f t="shared" si="4"/>
        <v>0</v>
      </c>
    </row>
    <row r="71" spans="1:9" ht="38.25">
      <c r="A71" s="15"/>
      <c r="B71" s="15"/>
      <c r="C71" s="15" t="s">
        <v>222</v>
      </c>
      <c r="D71" s="45" t="s">
        <v>223</v>
      </c>
      <c r="E71" s="42">
        <v>0</v>
      </c>
      <c r="F71" s="22">
        <v>30457</v>
      </c>
      <c r="G71" s="42">
        <v>30457</v>
      </c>
      <c r="H71" s="23"/>
      <c r="I71" s="24">
        <f t="shared" si="4"/>
        <v>1</v>
      </c>
    </row>
    <row r="72" spans="1:9" ht="12.75">
      <c r="A72" s="15"/>
      <c r="B72" s="16">
        <v>80130</v>
      </c>
      <c r="C72" s="16"/>
      <c r="D72" s="39" t="s">
        <v>86</v>
      </c>
      <c r="E72" s="40">
        <f>SUM(E73:E79)</f>
        <v>186273</v>
      </c>
      <c r="F72" s="40">
        <f>SUM(F73:F80)</f>
        <v>240985</v>
      </c>
      <c r="G72" s="40">
        <f>SUM(G73:G79)</f>
        <v>146996</v>
      </c>
      <c r="H72" s="32">
        <f t="shared" si="3"/>
        <v>0.7891428172628346</v>
      </c>
      <c r="I72" s="20">
        <f t="shared" si="4"/>
        <v>0.6099798742660332</v>
      </c>
    </row>
    <row r="73" spans="1:9" ht="12.75">
      <c r="A73" s="15"/>
      <c r="B73" s="16"/>
      <c r="C73" s="15" t="s">
        <v>24</v>
      </c>
      <c r="D73" s="41" t="s">
        <v>25</v>
      </c>
      <c r="E73" s="22">
        <v>1218</v>
      </c>
      <c r="F73" s="22">
        <v>1469</v>
      </c>
      <c r="G73" s="22">
        <v>1600</v>
      </c>
      <c r="H73" s="94">
        <f t="shared" si="3"/>
        <v>1.3136288998357963</v>
      </c>
      <c r="I73" s="24">
        <f t="shared" si="4"/>
        <v>1.0891763104152485</v>
      </c>
    </row>
    <row r="74" spans="1:9" ht="51">
      <c r="A74" s="15"/>
      <c r="B74" s="15"/>
      <c r="C74" s="43" t="s">
        <v>50</v>
      </c>
      <c r="D74" s="45" t="s">
        <v>51</v>
      </c>
      <c r="E74" s="42">
        <v>166061</v>
      </c>
      <c r="F74" s="22">
        <v>196712</v>
      </c>
      <c r="G74" s="42">
        <v>122351</v>
      </c>
      <c r="H74" s="23">
        <f t="shared" si="3"/>
        <v>0.7367834711341014</v>
      </c>
      <c r="I74" s="24">
        <f t="shared" si="4"/>
        <v>0.6219803570702347</v>
      </c>
    </row>
    <row r="75" spans="1:9" ht="12.75">
      <c r="A75" s="15"/>
      <c r="B75" s="15"/>
      <c r="C75" s="43" t="s">
        <v>52</v>
      </c>
      <c r="D75" s="45" t="s">
        <v>53</v>
      </c>
      <c r="E75" s="42">
        <v>17500</v>
      </c>
      <c r="F75" s="22">
        <v>15045</v>
      </c>
      <c r="G75" s="42">
        <v>12500</v>
      </c>
      <c r="H75" s="23">
        <f t="shared" si="3"/>
        <v>0.7142857142857143</v>
      </c>
      <c r="I75" s="24">
        <f t="shared" si="4"/>
        <v>0.8308408109006314</v>
      </c>
    </row>
    <row r="76" spans="1:9" ht="15.75" customHeight="1">
      <c r="A76" s="15"/>
      <c r="B76" s="15"/>
      <c r="C76" s="43" t="s">
        <v>32</v>
      </c>
      <c r="D76" s="45" t="s">
        <v>235</v>
      </c>
      <c r="E76" s="42">
        <v>0</v>
      </c>
      <c r="F76" s="22">
        <v>7400</v>
      </c>
      <c r="G76" s="42">
        <v>5000</v>
      </c>
      <c r="H76" s="23"/>
      <c r="I76" s="24">
        <f t="shared" si="4"/>
        <v>0.6756756756756757</v>
      </c>
    </row>
    <row r="77" spans="1:9" ht="12.75">
      <c r="A77" s="15"/>
      <c r="B77" s="15"/>
      <c r="C77" s="43" t="s">
        <v>87</v>
      </c>
      <c r="D77" s="45" t="s">
        <v>88</v>
      </c>
      <c r="E77" s="42">
        <v>300</v>
      </c>
      <c r="F77" s="22">
        <v>3350</v>
      </c>
      <c r="G77" s="42">
        <v>360</v>
      </c>
      <c r="H77" s="23">
        <f t="shared" si="3"/>
        <v>1.2</v>
      </c>
      <c r="I77" s="24">
        <f t="shared" si="4"/>
        <v>0.10746268656716418</v>
      </c>
    </row>
    <row r="78" spans="1:9" ht="12.75">
      <c r="A78" s="15"/>
      <c r="B78" s="15"/>
      <c r="C78" s="43" t="s">
        <v>33</v>
      </c>
      <c r="D78" s="44" t="s">
        <v>61</v>
      </c>
      <c r="E78" s="42">
        <v>270</v>
      </c>
      <c r="F78" s="22">
        <v>324</v>
      </c>
      <c r="G78" s="42">
        <v>265</v>
      </c>
      <c r="H78" s="23">
        <f t="shared" si="3"/>
        <v>0.9814814814814815</v>
      </c>
      <c r="I78" s="24">
        <f t="shared" si="4"/>
        <v>0.8179012345679012</v>
      </c>
    </row>
    <row r="79" spans="1:9" ht="12.75">
      <c r="A79" s="15"/>
      <c r="B79" s="15"/>
      <c r="C79" s="43" t="s">
        <v>26</v>
      </c>
      <c r="D79" s="44" t="s">
        <v>27</v>
      </c>
      <c r="E79" s="42">
        <v>924</v>
      </c>
      <c r="F79" s="22">
        <v>13482</v>
      </c>
      <c r="G79" s="42">
        <v>4920</v>
      </c>
      <c r="H79" s="23">
        <f t="shared" si="3"/>
        <v>5.324675324675325</v>
      </c>
      <c r="I79" s="24">
        <f t="shared" si="4"/>
        <v>0.3649310191366266</v>
      </c>
    </row>
    <row r="80" spans="1:9" ht="38.25">
      <c r="A80" s="15"/>
      <c r="B80" s="15"/>
      <c r="C80" s="43" t="s">
        <v>20</v>
      </c>
      <c r="D80" s="47" t="s">
        <v>21</v>
      </c>
      <c r="E80" s="42">
        <v>0</v>
      </c>
      <c r="F80" s="22">
        <v>3203</v>
      </c>
      <c r="G80" s="42">
        <v>0</v>
      </c>
      <c r="H80" s="23"/>
      <c r="I80" s="24">
        <f t="shared" si="4"/>
        <v>0</v>
      </c>
    </row>
    <row r="81" spans="1:9" ht="12.75">
      <c r="A81" s="15"/>
      <c r="B81" s="16" t="s">
        <v>89</v>
      </c>
      <c r="C81" s="16"/>
      <c r="D81" s="50" t="s">
        <v>90</v>
      </c>
      <c r="E81" s="40">
        <f>SUM(E82:E82)</f>
        <v>1200</v>
      </c>
      <c r="F81" s="40">
        <f>SUM(F82:F82)</f>
        <v>1200</v>
      </c>
      <c r="G81" s="40">
        <f>SUM(G82:G82)</f>
        <v>1200</v>
      </c>
      <c r="H81" s="83">
        <f t="shared" si="3"/>
        <v>1</v>
      </c>
      <c r="I81" s="84">
        <f t="shared" si="4"/>
        <v>1</v>
      </c>
    </row>
    <row r="82" spans="1:9" ht="12.75">
      <c r="A82" s="15"/>
      <c r="B82" s="15"/>
      <c r="C82" s="43" t="s">
        <v>32</v>
      </c>
      <c r="D82" s="45" t="s">
        <v>91</v>
      </c>
      <c r="E82" s="42">
        <v>1200</v>
      </c>
      <c r="F82" s="22">
        <v>1200</v>
      </c>
      <c r="G82" s="42">
        <v>1200</v>
      </c>
      <c r="H82" s="23">
        <f t="shared" si="3"/>
        <v>1</v>
      </c>
      <c r="I82" s="24">
        <f t="shared" si="4"/>
        <v>1</v>
      </c>
    </row>
    <row r="83" spans="1:9" s="97" customFormat="1" ht="12.75">
      <c r="A83" s="80"/>
      <c r="B83" s="80" t="s">
        <v>92</v>
      </c>
      <c r="C83" s="80"/>
      <c r="D83" s="81" t="s">
        <v>93</v>
      </c>
      <c r="E83" s="82">
        <f>E84</f>
        <v>0</v>
      </c>
      <c r="F83" s="82">
        <f>F84</f>
        <v>28072</v>
      </c>
      <c r="G83" s="82">
        <f>G84</f>
        <v>0</v>
      </c>
      <c r="H83" s="23"/>
      <c r="I83" s="24">
        <f t="shared" si="4"/>
        <v>0</v>
      </c>
    </row>
    <row r="84" spans="1:9" ht="25.5">
      <c r="A84" s="15"/>
      <c r="B84" s="15"/>
      <c r="C84" s="43" t="s">
        <v>94</v>
      </c>
      <c r="D84" s="45" t="s">
        <v>95</v>
      </c>
      <c r="E84" s="42">
        <v>0</v>
      </c>
      <c r="F84" s="22">
        <v>28072</v>
      </c>
      <c r="G84" s="42">
        <v>0</v>
      </c>
      <c r="H84" s="23"/>
      <c r="I84" s="24">
        <f t="shared" si="4"/>
        <v>0</v>
      </c>
    </row>
    <row r="85" spans="1:9" ht="15" customHeight="1">
      <c r="A85" s="25" t="s">
        <v>96</v>
      </c>
      <c r="B85" s="25"/>
      <c r="C85" s="25"/>
      <c r="D85" s="37" t="s">
        <v>97</v>
      </c>
      <c r="E85" s="38">
        <f>SUM(E86+E88)</f>
        <v>0</v>
      </c>
      <c r="F85" s="38">
        <f>SUM(F86+F88)</f>
        <v>12178</v>
      </c>
      <c r="G85" s="38">
        <f>SUM(G86+G88)</f>
        <v>0</v>
      </c>
      <c r="H85" s="46"/>
      <c r="I85" s="13">
        <f t="shared" si="4"/>
        <v>0</v>
      </c>
    </row>
    <row r="86" spans="1:9" ht="15">
      <c r="A86" s="15"/>
      <c r="B86" s="16" t="s">
        <v>98</v>
      </c>
      <c r="C86" s="16"/>
      <c r="D86" s="50" t="s">
        <v>99</v>
      </c>
      <c r="E86" s="40">
        <f>SUM(E87:E87)</f>
        <v>0</v>
      </c>
      <c r="F86" s="40">
        <f>SUM(F87:F87)</f>
        <v>5050</v>
      </c>
      <c r="G86" s="40">
        <f>SUM(G87:G87)</f>
        <v>0</v>
      </c>
      <c r="H86" s="32"/>
      <c r="I86" s="13">
        <f t="shared" si="4"/>
        <v>0</v>
      </c>
    </row>
    <row r="87" spans="1:9" ht="51">
      <c r="A87" s="15"/>
      <c r="B87" s="15"/>
      <c r="C87" s="43" t="s">
        <v>50</v>
      </c>
      <c r="D87" s="45" t="s">
        <v>51</v>
      </c>
      <c r="E87" s="42">
        <v>0</v>
      </c>
      <c r="F87" s="22">
        <v>5050</v>
      </c>
      <c r="G87" s="42">
        <v>0</v>
      </c>
      <c r="H87" s="23"/>
      <c r="I87" s="116">
        <f t="shared" si="4"/>
        <v>0</v>
      </c>
    </row>
    <row r="88" spans="1:9" ht="38.25">
      <c r="A88" s="15"/>
      <c r="B88" s="16" t="s">
        <v>100</v>
      </c>
      <c r="C88" s="16"/>
      <c r="D88" s="50" t="s">
        <v>101</v>
      </c>
      <c r="E88" s="40">
        <f>SUM(E89:E89)</f>
        <v>0</v>
      </c>
      <c r="F88" s="40">
        <f>SUM(F89:F89)</f>
        <v>7128</v>
      </c>
      <c r="G88" s="40">
        <f>SUM(G89:G89)</f>
        <v>0</v>
      </c>
      <c r="H88" s="32"/>
      <c r="I88" s="20">
        <f t="shared" si="4"/>
        <v>0</v>
      </c>
    </row>
    <row r="89" spans="1:9" ht="12.75">
      <c r="A89" s="15"/>
      <c r="B89" s="16"/>
      <c r="C89" s="43" t="s">
        <v>26</v>
      </c>
      <c r="D89" s="44" t="s">
        <v>27</v>
      </c>
      <c r="E89" s="42">
        <v>0</v>
      </c>
      <c r="F89" s="22">
        <v>7128</v>
      </c>
      <c r="G89" s="42">
        <v>0</v>
      </c>
      <c r="H89" s="32"/>
      <c r="I89" s="95">
        <f t="shared" si="4"/>
        <v>0</v>
      </c>
    </row>
    <row r="90" spans="1:9" ht="15">
      <c r="A90" s="25" t="s">
        <v>102</v>
      </c>
      <c r="B90" s="25"/>
      <c r="C90" s="25"/>
      <c r="D90" s="37" t="s">
        <v>103</v>
      </c>
      <c r="E90" s="38">
        <f>SUM(E91+E97+E105+E108)</f>
        <v>9209899</v>
      </c>
      <c r="F90" s="38">
        <f>SUM(F91+F97+F105+F108)</f>
        <v>9904322</v>
      </c>
      <c r="G90" s="38">
        <f>SUM(G91+G97+G105+G108)</f>
        <v>9321983</v>
      </c>
      <c r="H90" s="46">
        <f t="shared" si="3"/>
        <v>1.0121699488778324</v>
      </c>
      <c r="I90" s="13">
        <f t="shared" si="4"/>
        <v>0.9412035472998556</v>
      </c>
    </row>
    <row r="91" spans="1:9" ht="12.75">
      <c r="A91" s="15"/>
      <c r="B91" s="16" t="s">
        <v>104</v>
      </c>
      <c r="C91" s="16"/>
      <c r="D91" s="39" t="s">
        <v>105</v>
      </c>
      <c r="E91" s="40">
        <f>SUM(E92:E96)</f>
        <v>1113477</v>
      </c>
      <c r="F91" s="40">
        <f>SUM(F92:F96)</f>
        <v>1180340</v>
      </c>
      <c r="G91" s="40">
        <f>SUM(G92:G96)</f>
        <v>913958</v>
      </c>
      <c r="H91" s="32">
        <f t="shared" si="3"/>
        <v>0.8208144398133055</v>
      </c>
      <c r="I91" s="20">
        <f t="shared" si="4"/>
        <v>0.7743175695138689</v>
      </c>
    </row>
    <row r="92" spans="1:9" ht="12.75">
      <c r="A92" s="15"/>
      <c r="B92" s="15"/>
      <c r="C92" s="43" t="s">
        <v>33</v>
      </c>
      <c r="D92" s="44" t="s">
        <v>61</v>
      </c>
      <c r="E92" s="42">
        <v>30</v>
      </c>
      <c r="F92" s="22">
        <v>30</v>
      </c>
      <c r="G92" s="42">
        <v>30</v>
      </c>
      <c r="H92" s="23">
        <f t="shared" si="3"/>
        <v>1</v>
      </c>
      <c r="I92" s="24">
        <f t="shared" si="4"/>
        <v>1</v>
      </c>
    </row>
    <row r="93" spans="1:9" ht="12.75">
      <c r="A93" s="15"/>
      <c r="B93" s="15"/>
      <c r="C93" s="43" t="s">
        <v>54</v>
      </c>
      <c r="D93" s="44" t="s">
        <v>55</v>
      </c>
      <c r="E93" s="42">
        <v>0</v>
      </c>
      <c r="F93" s="22">
        <v>57863</v>
      </c>
      <c r="G93" s="42">
        <v>0</v>
      </c>
      <c r="H93" s="23"/>
      <c r="I93" s="24">
        <f t="shared" si="4"/>
        <v>0</v>
      </c>
    </row>
    <row r="94" spans="1:9" ht="12.75">
      <c r="A94" s="15"/>
      <c r="B94" s="15"/>
      <c r="C94" s="43" t="s">
        <v>26</v>
      </c>
      <c r="D94" s="44" t="s">
        <v>27</v>
      </c>
      <c r="E94" s="42">
        <v>13300</v>
      </c>
      <c r="F94" s="22">
        <v>13300</v>
      </c>
      <c r="G94" s="42">
        <v>13300</v>
      </c>
      <c r="H94" s="23">
        <f aca="true" t="shared" si="5" ref="H94:H107">G94/E94</f>
        <v>1</v>
      </c>
      <c r="I94" s="24">
        <f t="shared" si="4"/>
        <v>1</v>
      </c>
    </row>
    <row r="95" spans="1:9" ht="25.5">
      <c r="A95" s="15"/>
      <c r="B95" s="15"/>
      <c r="C95" s="43" t="s">
        <v>94</v>
      </c>
      <c r="D95" s="45" t="s">
        <v>95</v>
      </c>
      <c r="E95" s="42">
        <v>0</v>
      </c>
      <c r="F95" s="22">
        <v>9000</v>
      </c>
      <c r="G95" s="22">
        <v>0</v>
      </c>
      <c r="H95" s="23"/>
      <c r="I95" s="24">
        <f t="shared" si="4"/>
        <v>0</v>
      </c>
    </row>
    <row r="96" spans="1:9" ht="25.5">
      <c r="A96" s="15"/>
      <c r="B96" s="15"/>
      <c r="C96" s="43" t="s">
        <v>106</v>
      </c>
      <c r="D96" s="45" t="s">
        <v>107</v>
      </c>
      <c r="E96" s="42">
        <v>1100147</v>
      </c>
      <c r="F96" s="22">
        <v>1100147</v>
      </c>
      <c r="G96" s="42">
        <v>900628</v>
      </c>
      <c r="H96" s="23">
        <f t="shared" si="5"/>
        <v>0.8186433267554245</v>
      </c>
      <c r="I96" s="24">
        <f t="shared" si="4"/>
        <v>0.8186433267554245</v>
      </c>
    </row>
    <row r="97" spans="1:9" ht="12.75" customHeight="1">
      <c r="A97" s="15"/>
      <c r="B97" s="16" t="s">
        <v>108</v>
      </c>
      <c r="C97" s="16"/>
      <c r="D97" s="39" t="s">
        <v>109</v>
      </c>
      <c r="E97" s="40">
        <f>SUM(E98:E104)</f>
        <v>7955677</v>
      </c>
      <c r="F97" s="40">
        <f>SUM(F98:F104)</f>
        <v>8499237</v>
      </c>
      <c r="G97" s="40">
        <f>SUM(G98:G104)</f>
        <v>8141378</v>
      </c>
      <c r="H97" s="32">
        <f t="shared" si="5"/>
        <v>1.0233419481459591</v>
      </c>
      <c r="I97" s="20">
        <f t="shared" si="4"/>
        <v>0.9578951616480397</v>
      </c>
    </row>
    <row r="98" spans="1:9" ht="51">
      <c r="A98" s="15"/>
      <c r="B98" s="15"/>
      <c r="C98" s="43" t="s">
        <v>50</v>
      </c>
      <c r="D98" s="45" t="s">
        <v>51</v>
      </c>
      <c r="E98" s="42">
        <v>33460</v>
      </c>
      <c r="F98" s="22">
        <v>38660</v>
      </c>
      <c r="G98" s="42">
        <v>24460</v>
      </c>
      <c r="H98" s="23">
        <f t="shared" si="5"/>
        <v>0.7310221159593544</v>
      </c>
      <c r="I98" s="24">
        <f t="shared" si="4"/>
        <v>0.6326952922917745</v>
      </c>
    </row>
    <row r="99" spans="1:9" ht="12.75">
      <c r="A99" s="15"/>
      <c r="B99" s="15"/>
      <c r="C99" s="43" t="s">
        <v>52</v>
      </c>
      <c r="D99" s="44" t="s">
        <v>53</v>
      </c>
      <c r="E99" s="42">
        <v>3478480</v>
      </c>
      <c r="F99" s="22">
        <v>3842080</v>
      </c>
      <c r="G99" s="42">
        <v>4014000</v>
      </c>
      <c r="H99" s="23">
        <f t="shared" si="5"/>
        <v>1.1539523010050368</v>
      </c>
      <c r="I99" s="24">
        <f t="shared" si="4"/>
        <v>1.0447465955940531</v>
      </c>
    </row>
    <row r="100" spans="1:9" ht="12.75">
      <c r="A100" s="15"/>
      <c r="B100" s="15"/>
      <c r="C100" s="43" t="s">
        <v>33</v>
      </c>
      <c r="D100" s="44" t="s">
        <v>61</v>
      </c>
      <c r="E100" s="42">
        <v>100</v>
      </c>
      <c r="F100" s="22">
        <v>100</v>
      </c>
      <c r="G100" s="42">
        <v>100</v>
      </c>
      <c r="H100" s="23">
        <f t="shared" si="5"/>
        <v>1</v>
      </c>
      <c r="I100" s="24">
        <f t="shared" si="4"/>
        <v>1</v>
      </c>
    </row>
    <row r="101" spans="1:9" ht="12.75">
      <c r="A101" s="15"/>
      <c r="B101" s="15"/>
      <c r="C101" s="43" t="s">
        <v>54</v>
      </c>
      <c r="D101" s="44" t="s">
        <v>55</v>
      </c>
      <c r="E101" s="42">
        <v>0</v>
      </c>
      <c r="F101" s="22">
        <v>12900</v>
      </c>
      <c r="G101" s="42">
        <v>0</v>
      </c>
      <c r="H101" s="23"/>
      <c r="I101" s="24">
        <f t="shared" si="4"/>
        <v>0</v>
      </c>
    </row>
    <row r="102" spans="1:9" ht="12.75">
      <c r="A102" s="15"/>
      <c r="B102" s="15"/>
      <c r="C102" s="43" t="s">
        <v>26</v>
      </c>
      <c r="D102" s="44" t="s">
        <v>27</v>
      </c>
      <c r="E102" s="42">
        <v>2020</v>
      </c>
      <c r="F102" s="22">
        <v>12120</v>
      </c>
      <c r="G102" s="42">
        <v>5600</v>
      </c>
      <c r="H102" s="23">
        <f t="shared" si="5"/>
        <v>2.772277227722772</v>
      </c>
      <c r="I102" s="24">
        <f t="shared" si="4"/>
        <v>0.46204620462046203</v>
      </c>
    </row>
    <row r="103" spans="1:9" ht="25.5">
      <c r="A103" s="15"/>
      <c r="B103" s="15"/>
      <c r="C103" s="43">
        <v>2130</v>
      </c>
      <c r="D103" s="45" t="s">
        <v>95</v>
      </c>
      <c r="E103" s="42">
        <v>4441617</v>
      </c>
      <c r="F103" s="22">
        <v>4576087</v>
      </c>
      <c r="G103" s="22">
        <v>4097218</v>
      </c>
      <c r="H103" s="23">
        <f t="shared" si="5"/>
        <v>0.9224608965608696</v>
      </c>
      <c r="I103" s="24">
        <f t="shared" si="4"/>
        <v>0.8953540437496053</v>
      </c>
    </row>
    <row r="104" spans="1:9" ht="25.5">
      <c r="A104" s="15"/>
      <c r="B104" s="15"/>
      <c r="C104" s="43" t="s">
        <v>261</v>
      </c>
      <c r="D104" s="45" t="s">
        <v>264</v>
      </c>
      <c r="E104" s="42">
        <v>0</v>
      </c>
      <c r="F104" s="22">
        <v>17290</v>
      </c>
      <c r="G104" s="22">
        <v>0</v>
      </c>
      <c r="H104" s="23"/>
      <c r="I104" s="24">
        <f t="shared" si="4"/>
        <v>0</v>
      </c>
    </row>
    <row r="105" spans="1:9" ht="12.75">
      <c r="A105" s="15"/>
      <c r="B105" s="16" t="s">
        <v>112</v>
      </c>
      <c r="C105" s="16"/>
      <c r="D105" s="17" t="s">
        <v>113</v>
      </c>
      <c r="E105" s="40">
        <f>SUM(E106:E107)</f>
        <v>140745</v>
      </c>
      <c r="F105" s="40">
        <f>SUM(F106:F107)</f>
        <v>215745</v>
      </c>
      <c r="G105" s="40">
        <f>SUM(G106:G107)</f>
        <v>266647</v>
      </c>
      <c r="H105" s="32">
        <f t="shared" si="5"/>
        <v>1.894539770506945</v>
      </c>
      <c r="I105" s="20">
        <f t="shared" si="4"/>
        <v>1.235935942895548</v>
      </c>
    </row>
    <row r="106" spans="1:9" ht="12.75">
      <c r="A106" s="15"/>
      <c r="B106" s="15"/>
      <c r="C106" s="43" t="s">
        <v>26</v>
      </c>
      <c r="D106" s="21" t="s">
        <v>27</v>
      </c>
      <c r="E106" s="42">
        <v>15000</v>
      </c>
      <c r="F106" s="22">
        <v>15000</v>
      </c>
      <c r="G106" s="42">
        <v>15000</v>
      </c>
      <c r="H106" s="23">
        <f t="shared" si="5"/>
        <v>1</v>
      </c>
      <c r="I106" s="24">
        <f aca="true" t="shared" si="6" ref="I106:I129">G106/F106</f>
        <v>1</v>
      </c>
    </row>
    <row r="107" spans="1:9" ht="25.5">
      <c r="A107" s="15"/>
      <c r="B107" s="15"/>
      <c r="C107" s="43" t="s">
        <v>106</v>
      </c>
      <c r="D107" s="21" t="s">
        <v>114</v>
      </c>
      <c r="E107" s="42">
        <v>125745</v>
      </c>
      <c r="F107" s="22">
        <v>200745</v>
      </c>
      <c r="G107" s="42">
        <v>251647</v>
      </c>
      <c r="H107" s="23">
        <f t="shared" si="5"/>
        <v>2.001248558590799</v>
      </c>
      <c r="I107" s="24">
        <f t="shared" si="6"/>
        <v>1.2535654686293556</v>
      </c>
    </row>
    <row r="108" spans="1:9" ht="12.75">
      <c r="A108" s="15"/>
      <c r="B108" s="80" t="s">
        <v>199</v>
      </c>
      <c r="C108" s="80"/>
      <c r="D108" s="85" t="s">
        <v>200</v>
      </c>
      <c r="E108" s="40">
        <f>SUM(E109:E109)</f>
        <v>0</v>
      </c>
      <c r="F108" s="40">
        <f>SUM(F109:F109)</f>
        <v>9000</v>
      </c>
      <c r="G108" s="40">
        <f>SUM(G109:G109)</f>
        <v>0</v>
      </c>
      <c r="H108" s="23"/>
      <c r="I108" s="20">
        <f t="shared" si="6"/>
        <v>0</v>
      </c>
    </row>
    <row r="109" spans="1:9" ht="28.5" customHeight="1">
      <c r="A109" s="15"/>
      <c r="B109" s="15"/>
      <c r="C109" s="43" t="s">
        <v>94</v>
      </c>
      <c r="D109" s="45" t="s">
        <v>95</v>
      </c>
      <c r="E109" s="42">
        <v>0</v>
      </c>
      <c r="F109" s="22">
        <v>9000</v>
      </c>
      <c r="G109" s="22">
        <v>0</v>
      </c>
      <c r="H109" s="23"/>
      <c r="I109" s="24">
        <f t="shared" si="6"/>
        <v>0</v>
      </c>
    </row>
    <row r="110" spans="1:10" ht="15">
      <c r="A110" s="25" t="s">
        <v>115</v>
      </c>
      <c r="B110" s="25"/>
      <c r="C110" s="25"/>
      <c r="D110" s="37" t="s">
        <v>116</v>
      </c>
      <c r="E110" s="38">
        <f>SUM(E115+E113+E111)</f>
        <v>462725</v>
      </c>
      <c r="F110" s="38">
        <f>SUM(F115+F113+F111)</f>
        <v>511809</v>
      </c>
      <c r="G110" s="38">
        <f>SUM(G115+G113+G111)</f>
        <v>959922</v>
      </c>
      <c r="H110" s="32">
        <f aca="true" t="shared" si="7" ref="H110:H137">G110/E110</f>
        <v>2.074497811875304</v>
      </c>
      <c r="I110" s="20">
        <f t="shared" si="6"/>
        <v>1.8755473233178783</v>
      </c>
      <c r="J110" s="51"/>
    </row>
    <row r="111" spans="1:10" ht="25.5">
      <c r="A111" s="25"/>
      <c r="B111" s="16" t="s">
        <v>244</v>
      </c>
      <c r="C111" s="25"/>
      <c r="D111" s="50" t="s">
        <v>251</v>
      </c>
      <c r="E111" s="38">
        <f>E112</f>
        <v>0</v>
      </c>
      <c r="F111" s="38">
        <f>F112</f>
        <v>16284</v>
      </c>
      <c r="G111" s="38">
        <f>G112</f>
        <v>16284</v>
      </c>
      <c r="H111" s="32"/>
      <c r="I111" s="20">
        <f t="shared" si="6"/>
        <v>1</v>
      </c>
      <c r="J111" s="51"/>
    </row>
    <row r="112" spans="1:10" ht="25.5">
      <c r="A112" s="25"/>
      <c r="B112" s="25"/>
      <c r="C112" s="43" t="s">
        <v>106</v>
      </c>
      <c r="D112" s="21" t="s">
        <v>114</v>
      </c>
      <c r="E112" s="88">
        <v>0</v>
      </c>
      <c r="F112" s="88">
        <v>16284</v>
      </c>
      <c r="G112" s="88">
        <v>16284</v>
      </c>
      <c r="H112" s="32"/>
      <c r="I112" s="20">
        <f t="shared" si="6"/>
        <v>1</v>
      </c>
      <c r="J112" s="51"/>
    </row>
    <row r="113" spans="1:10" ht="15">
      <c r="A113" s="25"/>
      <c r="B113" s="16" t="s">
        <v>117</v>
      </c>
      <c r="C113" s="16"/>
      <c r="D113" s="39" t="s">
        <v>118</v>
      </c>
      <c r="E113" s="40">
        <f>SUM(E114)</f>
        <v>68000</v>
      </c>
      <c r="F113" s="40">
        <f>SUM(F114)</f>
        <v>68000</v>
      </c>
      <c r="G113" s="40">
        <f>SUM(G114)</f>
        <v>68000</v>
      </c>
      <c r="H113" s="32">
        <f t="shared" si="7"/>
        <v>1</v>
      </c>
      <c r="I113" s="20">
        <f t="shared" si="6"/>
        <v>1</v>
      </c>
      <c r="J113" s="51"/>
    </row>
    <row r="114" spans="1:10" ht="15">
      <c r="A114" s="25"/>
      <c r="B114" s="25"/>
      <c r="C114" s="43" t="s">
        <v>26</v>
      </c>
      <c r="D114" s="44" t="s">
        <v>27</v>
      </c>
      <c r="E114" s="42">
        <v>68000</v>
      </c>
      <c r="F114" s="22">
        <v>68000</v>
      </c>
      <c r="G114" s="42">
        <v>68000</v>
      </c>
      <c r="H114" s="23">
        <f t="shared" si="7"/>
        <v>1</v>
      </c>
      <c r="I114" s="24">
        <f t="shared" si="6"/>
        <v>1</v>
      </c>
      <c r="J114" s="51"/>
    </row>
    <row r="115" spans="1:9" ht="13.5" customHeight="1">
      <c r="A115" s="15"/>
      <c r="B115" s="16" t="s">
        <v>119</v>
      </c>
      <c r="C115" s="16"/>
      <c r="D115" s="39" t="s">
        <v>120</v>
      </c>
      <c r="E115" s="40">
        <f>SUM(E116:E118)</f>
        <v>394725</v>
      </c>
      <c r="F115" s="40">
        <f>SUM(F116:F118)</f>
        <v>427525</v>
      </c>
      <c r="G115" s="40">
        <f>SUM(G116:G118)</f>
        <v>875638</v>
      </c>
      <c r="H115" s="83">
        <f t="shared" si="7"/>
        <v>2.218349483817848</v>
      </c>
      <c r="I115" s="20">
        <f t="shared" si="6"/>
        <v>2.0481562481726217</v>
      </c>
    </row>
    <row r="116" spans="1:9" ht="12.75">
      <c r="A116" s="15"/>
      <c r="B116" s="15"/>
      <c r="C116" s="43" t="s">
        <v>33</v>
      </c>
      <c r="D116" s="44" t="s">
        <v>61</v>
      </c>
      <c r="E116" s="42">
        <v>1000</v>
      </c>
      <c r="F116" s="22">
        <v>1000</v>
      </c>
      <c r="G116" s="22">
        <v>800</v>
      </c>
      <c r="H116" s="23">
        <f t="shared" si="7"/>
        <v>0.8</v>
      </c>
      <c r="I116" s="24">
        <f t="shared" si="6"/>
        <v>0.8</v>
      </c>
    </row>
    <row r="117" spans="1:9" ht="12.75">
      <c r="A117" s="15"/>
      <c r="B117" s="15"/>
      <c r="C117" s="43" t="s">
        <v>26</v>
      </c>
      <c r="D117" s="44" t="s">
        <v>27</v>
      </c>
      <c r="E117" s="42">
        <v>25</v>
      </c>
      <c r="F117" s="22">
        <v>25</v>
      </c>
      <c r="G117" s="42">
        <v>20</v>
      </c>
      <c r="H117" s="23">
        <f t="shared" si="7"/>
        <v>0.8</v>
      </c>
      <c r="I117" s="24">
        <f t="shared" si="6"/>
        <v>0.8</v>
      </c>
    </row>
    <row r="118" spans="1:9" ht="51">
      <c r="A118" s="15"/>
      <c r="B118" s="15"/>
      <c r="C118" s="43" t="s">
        <v>225</v>
      </c>
      <c r="D118" s="45" t="s">
        <v>230</v>
      </c>
      <c r="E118" s="42">
        <v>393700</v>
      </c>
      <c r="F118" s="22">
        <v>426500</v>
      </c>
      <c r="G118" s="22">
        <v>874818</v>
      </c>
      <c r="H118" s="23">
        <f t="shared" si="7"/>
        <v>2.222042164084328</v>
      </c>
      <c r="I118" s="24">
        <f t="shared" si="6"/>
        <v>2.05115592028136</v>
      </c>
    </row>
    <row r="119" spans="1:9" ht="15">
      <c r="A119" s="25">
        <v>854</v>
      </c>
      <c r="B119" s="25"/>
      <c r="C119" s="25"/>
      <c r="D119" s="37" t="s">
        <v>121</v>
      </c>
      <c r="E119" s="38">
        <f>E130+E133+E140+E120+E124+E144</f>
        <v>354009</v>
      </c>
      <c r="F119" s="105">
        <f>F130+F133+F140+F120+F124+F144</f>
        <v>848789.78</v>
      </c>
      <c r="G119" s="38">
        <f>G130+G133+G140+G120+G124+G144</f>
        <v>360705</v>
      </c>
      <c r="H119" s="46">
        <f t="shared" si="7"/>
        <v>1.0189147733532198</v>
      </c>
      <c r="I119" s="13">
        <f t="shared" si="6"/>
        <v>0.424963882105178</v>
      </c>
    </row>
    <row r="120" spans="1:9" ht="15">
      <c r="A120" s="25"/>
      <c r="B120" s="16" t="s">
        <v>122</v>
      </c>
      <c r="C120" s="16"/>
      <c r="D120" s="39" t="s">
        <v>123</v>
      </c>
      <c r="E120" s="40">
        <f>SUM(E121:E123)</f>
        <v>51100</v>
      </c>
      <c r="F120" s="40">
        <f>SUM(F121:F123)</f>
        <v>51100</v>
      </c>
      <c r="G120" s="40">
        <f>SUM(G121:G123)</f>
        <v>51000</v>
      </c>
      <c r="H120" s="32">
        <f t="shared" si="7"/>
        <v>0.9980430528375733</v>
      </c>
      <c r="I120" s="84">
        <f t="shared" si="6"/>
        <v>0.9980430528375733</v>
      </c>
    </row>
    <row r="121" spans="1:9" ht="15">
      <c r="A121" s="25"/>
      <c r="B121" s="16"/>
      <c r="C121" s="15" t="s">
        <v>52</v>
      </c>
      <c r="D121" s="41" t="s">
        <v>53</v>
      </c>
      <c r="E121" s="22">
        <v>50000</v>
      </c>
      <c r="F121" s="22">
        <v>50000</v>
      </c>
      <c r="G121" s="22">
        <v>50000</v>
      </c>
      <c r="H121" s="94">
        <f t="shared" si="7"/>
        <v>1</v>
      </c>
      <c r="I121" s="24">
        <f t="shared" si="6"/>
        <v>1</v>
      </c>
    </row>
    <row r="122" spans="1:9" ht="15">
      <c r="A122" s="25"/>
      <c r="B122" s="25"/>
      <c r="C122" s="15" t="s">
        <v>33</v>
      </c>
      <c r="D122" s="44" t="s">
        <v>61</v>
      </c>
      <c r="E122" s="22">
        <v>100</v>
      </c>
      <c r="F122" s="22">
        <v>100</v>
      </c>
      <c r="G122" s="22">
        <v>0</v>
      </c>
      <c r="H122" s="94">
        <f t="shared" si="7"/>
        <v>0</v>
      </c>
      <c r="I122" s="24">
        <f t="shared" si="6"/>
        <v>0</v>
      </c>
    </row>
    <row r="123" spans="1:9" ht="15">
      <c r="A123" s="25"/>
      <c r="B123" s="25"/>
      <c r="C123" s="15" t="s">
        <v>26</v>
      </c>
      <c r="D123" s="44" t="s">
        <v>27</v>
      </c>
      <c r="E123" s="22">
        <v>1000</v>
      </c>
      <c r="F123" s="22">
        <v>1000</v>
      </c>
      <c r="G123" s="22">
        <v>1000</v>
      </c>
      <c r="H123" s="94">
        <f t="shared" si="7"/>
        <v>1</v>
      </c>
      <c r="I123" s="24">
        <f t="shared" si="6"/>
        <v>1</v>
      </c>
    </row>
    <row r="124" spans="1:9" ht="15">
      <c r="A124" s="25"/>
      <c r="B124" s="16" t="s">
        <v>124</v>
      </c>
      <c r="C124" s="16"/>
      <c r="D124" s="39" t="s">
        <v>125</v>
      </c>
      <c r="E124" s="40">
        <f>SUM(E125:E129)</f>
        <v>28900</v>
      </c>
      <c r="F124" s="40">
        <f>SUM(F125:F129)</f>
        <v>28900</v>
      </c>
      <c r="G124" s="40">
        <f>SUM(G125:G129)</f>
        <v>19800</v>
      </c>
      <c r="H124" s="83">
        <f t="shared" si="7"/>
        <v>0.6851211072664359</v>
      </c>
      <c r="I124" s="84">
        <f t="shared" si="6"/>
        <v>0.6851211072664359</v>
      </c>
    </row>
    <row r="125" spans="1:9" ht="51">
      <c r="A125" s="25"/>
      <c r="B125" s="25"/>
      <c r="C125" s="15" t="s">
        <v>50</v>
      </c>
      <c r="D125" s="45" t="s">
        <v>51</v>
      </c>
      <c r="E125" s="22">
        <v>16000</v>
      </c>
      <c r="F125" s="22">
        <v>14000</v>
      </c>
      <c r="G125" s="22">
        <v>5000</v>
      </c>
      <c r="H125" s="94">
        <f t="shared" si="7"/>
        <v>0.3125</v>
      </c>
      <c r="I125" s="24">
        <f t="shared" si="6"/>
        <v>0.35714285714285715</v>
      </c>
    </row>
    <row r="126" spans="1:9" ht="15">
      <c r="A126" s="25"/>
      <c r="B126" s="25"/>
      <c r="C126" s="15" t="s">
        <v>52</v>
      </c>
      <c r="D126" s="41" t="s">
        <v>53</v>
      </c>
      <c r="E126" s="22">
        <v>12000</v>
      </c>
      <c r="F126" s="22">
        <v>12000</v>
      </c>
      <c r="G126" s="22">
        <v>14000</v>
      </c>
      <c r="H126" s="94">
        <f t="shared" si="7"/>
        <v>1.1666666666666667</v>
      </c>
      <c r="I126" s="24">
        <f t="shared" si="6"/>
        <v>1.1666666666666667</v>
      </c>
    </row>
    <row r="127" spans="1:9" ht="15">
      <c r="A127" s="25"/>
      <c r="B127" s="25"/>
      <c r="C127" s="15" t="s">
        <v>33</v>
      </c>
      <c r="D127" s="44" t="s">
        <v>61</v>
      </c>
      <c r="E127" s="22">
        <v>100</v>
      </c>
      <c r="F127" s="22">
        <v>100</v>
      </c>
      <c r="G127" s="22">
        <v>0</v>
      </c>
      <c r="H127" s="94">
        <f t="shared" si="7"/>
        <v>0</v>
      </c>
      <c r="I127" s="24">
        <f t="shared" si="6"/>
        <v>0</v>
      </c>
    </row>
    <row r="128" spans="1:9" ht="15">
      <c r="A128" s="25"/>
      <c r="B128" s="25"/>
      <c r="C128" s="15" t="s">
        <v>54</v>
      </c>
      <c r="D128" s="44" t="s">
        <v>55</v>
      </c>
      <c r="E128" s="22">
        <v>0</v>
      </c>
      <c r="F128" s="22">
        <v>2000</v>
      </c>
      <c r="G128" s="22">
        <v>0</v>
      </c>
      <c r="H128" s="94"/>
      <c r="I128" s="24">
        <f t="shared" si="6"/>
        <v>0</v>
      </c>
    </row>
    <row r="129" spans="1:9" ht="15">
      <c r="A129" s="25"/>
      <c r="B129" s="25"/>
      <c r="C129" s="15" t="s">
        <v>26</v>
      </c>
      <c r="D129" s="44" t="s">
        <v>27</v>
      </c>
      <c r="E129" s="22">
        <v>800</v>
      </c>
      <c r="F129" s="22">
        <v>800</v>
      </c>
      <c r="G129" s="22">
        <v>800</v>
      </c>
      <c r="H129" s="94">
        <f t="shared" si="7"/>
        <v>1</v>
      </c>
      <c r="I129" s="24">
        <f t="shared" si="6"/>
        <v>1</v>
      </c>
    </row>
    <row r="130" spans="1:9" ht="27.75" customHeight="1">
      <c r="A130" s="15"/>
      <c r="B130" s="16">
        <v>85406</v>
      </c>
      <c r="C130" s="16"/>
      <c r="D130" s="50" t="s">
        <v>126</v>
      </c>
      <c r="E130" s="40">
        <f>SUM(E131:E132)</f>
        <v>5280</v>
      </c>
      <c r="F130" s="40">
        <f>SUM(F131:F132)</f>
        <v>5280</v>
      </c>
      <c r="G130" s="40">
        <f>SUM(G131:G132)</f>
        <v>5280</v>
      </c>
      <c r="H130" s="32">
        <f t="shared" si="7"/>
        <v>1</v>
      </c>
      <c r="I130" s="20">
        <f>G130/F130</f>
        <v>1</v>
      </c>
    </row>
    <row r="131" spans="1:9" ht="51">
      <c r="A131" s="15"/>
      <c r="B131" s="15"/>
      <c r="C131" s="43" t="s">
        <v>50</v>
      </c>
      <c r="D131" s="45" t="s">
        <v>51</v>
      </c>
      <c r="E131" s="42">
        <v>3240</v>
      </c>
      <c r="F131" s="22">
        <v>3240</v>
      </c>
      <c r="G131" s="42">
        <v>3240</v>
      </c>
      <c r="H131" s="23">
        <f t="shared" si="7"/>
        <v>1</v>
      </c>
      <c r="I131" s="24">
        <f>G131/F131</f>
        <v>1</v>
      </c>
    </row>
    <row r="132" spans="1:9" ht="12.75">
      <c r="A132" s="15"/>
      <c r="B132" s="15"/>
      <c r="C132" s="43" t="s">
        <v>26</v>
      </c>
      <c r="D132" s="45" t="s">
        <v>27</v>
      </c>
      <c r="E132" s="42">
        <v>2040</v>
      </c>
      <c r="F132" s="22">
        <v>2040</v>
      </c>
      <c r="G132" s="42">
        <v>2040</v>
      </c>
      <c r="H132" s="23">
        <f t="shared" si="7"/>
        <v>1</v>
      </c>
      <c r="I132" s="24">
        <f aca="true" t="shared" si="8" ref="I132:I151">G132/F132</f>
        <v>1</v>
      </c>
    </row>
    <row r="133" spans="1:9" ht="12.75" customHeight="1">
      <c r="A133" s="15"/>
      <c r="B133" s="16">
        <v>85407</v>
      </c>
      <c r="C133" s="16"/>
      <c r="D133" s="39" t="s">
        <v>127</v>
      </c>
      <c r="E133" s="40">
        <f>SUM(E134:E139)</f>
        <v>12090</v>
      </c>
      <c r="F133" s="40">
        <f>SUM(F134:F139)</f>
        <v>27390</v>
      </c>
      <c r="G133" s="40">
        <f>SUM(G134:G139)</f>
        <v>6560</v>
      </c>
      <c r="H133" s="32">
        <f t="shared" si="7"/>
        <v>0.5425971877584781</v>
      </c>
      <c r="I133" s="20">
        <f t="shared" si="8"/>
        <v>0.23950346841913106</v>
      </c>
    </row>
    <row r="134" spans="1:9" ht="12.75" customHeight="1">
      <c r="A134" s="15"/>
      <c r="B134" s="16"/>
      <c r="C134" s="15" t="s">
        <v>24</v>
      </c>
      <c r="D134" s="47" t="s">
        <v>25</v>
      </c>
      <c r="E134" s="22">
        <v>9300</v>
      </c>
      <c r="F134" s="22">
        <v>9300</v>
      </c>
      <c r="G134" s="22">
        <v>6500</v>
      </c>
      <c r="H134" s="94">
        <f t="shared" si="7"/>
        <v>0.6989247311827957</v>
      </c>
      <c r="I134" s="95">
        <f t="shared" si="8"/>
        <v>0.6989247311827957</v>
      </c>
    </row>
    <row r="135" spans="1:9" ht="51">
      <c r="A135" s="15"/>
      <c r="B135" s="15"/>
      <c r="C135" s="43" t="s">
        <v>50</v>
      </c>
      <c r="D135" s="45" t="s">
        <v>51</v>
      </c>
      <c r="E135" s="42">
        <v>1880</v>
      </c>
      <c r="F135" s="22">
        <v>4680</v>
      </c>
      <c r="G135" s="42">
        <v>0</v>
      </c>
      <c r="H135" s="94">
        <f t="shared" si="7"/>
        <v>0</v>
      </c>
      <c r="I135" s="95">
        <f t="shared" si="8"/>
        <v>0</v>
      </c>
    </row>
    <row r="136" spans="1:9" ht="12.75">
      <c r="A136" s="15"/>
      <c r="B136" s="15"/>
      <c r="C136" s="43" t="s">
        <v>52</v>
      </c>
      <c r="D136" s="44" t="s">
        <v>53</v>
      </c>
      <c r="E136" s="42">
        <v>850</v>
      </c>
      <c r="F136" s="22">
        <v>850</v>
      </c>
      <c r="G136" s="42">
        <v>0</v>
      </c>
      <c r="H136" s="94">
        <f t="shared" si="7"/>
        <v>0</v>
      </c>
      <c r="I136" s="95">
        <f t="shared" si="8"/>
        <v>0</v>
      </c>
    </row>
    <row r="137" spans="1:9" ht="12.75">
      <c r="A137" s="15"/>
      <c r="B137" s="15"/>
      <c r="C137" s="43" t="s">
        <v>26</v>
      </c>
      <c r="D137" s="44" t="s">
        <v>27</v>
      </c>
      <c r="E137" s="42">
        <v>60</v>
      </c>
      <c r="F137" s="22">
        <v>60</v>
      </c>
      <c r="G137" s="42">
        <v>60</v>
      </c>
      <c r="H137" s="23">
        <f t="shared" si="7"/>
        <v>1</v>
      </c>
      <c r="I137" s="24">
        <f t="shared" si="8"/>
        <v>1</v>
      </c>
    </row>
    <row r="138" spans="1:9" ht="25.5">
      <c r="A138" s="15"/>
      <c r="B138" s="15"/>
      <c r="C138" s="43" t="s">
        <v>259</v>
      </c>
      <c r="D138" s="45" t="s">
        <v>262</v>
      </c>
      <c r="E138" s="42">
        <v>0</v>
      </c>
      <c r="F138" s="22">
        <v>6500</v>
      </c>
      <c r="G138" s="42">
        <v>0</v>
      </c>
      <c r="H138" s="23"/>
      <c r="I138" s="24">
        <f t="shared" si="8"/>
        <v>0</v>
      </c>
    </row>
    <row r="139" spans="1:9" ht="38.25">
      <c r="A139" s="15"/>
      <c r="B139" s="15"/>
      <c r="C139" s="43" t="s">
        <v>20</v>
      </c>
      <c r="D139" s="96" t="s">
        <v>21</v>
      </c>
      <c r="E139" s="42">
        <v>0</v>
      </c>
      <c r="F139" s="22">
        <v>6000</v>
      </c>
      <c r="G139" s="42">
        <v>0</v>
      </c>
      <c r="H139" s="23"/>
      <c r="I139" s="24">
        <f t="shared" si="8"/>
        <v>0</v>
      </c>
    </row>
    <row r="140" spans="1:9" ht="12.75">
      <c r="A140" s="15"/>
      <c r="B140" s="16">
        <v>85410</v>
      </c>
      <c r="C140" s="16"/>
      <c r="D140" s="39" t="s">
        <v>128</v>
      </c>
      <c r="E140" s="40">
        <f>SUM(E141:E143)</f>
        <v>256639</v>
      </c>
      <c r="F140" s="40">
        <f>SUM(F141:F143)</f>
        <v>296639</v>
      </c>
      <c r="G140" s="40">
        <f>SUM(G141:G143)</f>
        <v>278065</v>
      </c>
      <c r="H140" s="32">
        <f>G140/E140</f>
        <v>1.0834869213174927</v>
      </c>
      <c r="I140" s="20">
        <f t="shared" si="8"/>
        <v>0.9373851718755795</v>
      </c>
    </row>
    <row r="141" spans="1:9" ht="51">
      <c r="A141" s="15"/>
      <c r="B141" s="15"/>
      <c r="C141" s="43" t="s">
        <v>50</v>
      </c>
      <c r="D141" s="45" t="s">
        <v>51</v>
      </c>
      <c r="E141" s="42">
        <v>7584</v>
      </c>
      <c r="F141" s="22">
        <v>7584</v>
      </c>
      <c r="G141" s="42">
        <v>7460</v>
      </c>
      <c r="H141" s="94">
        <f aca="true" t="shared" si="9" ref="H141:H150">G141/E141</f>
        <v>0.9836497890295358</v>
      </c>
      <c r="I141" s="95">
        <f t="shared" si="8"/>
        <v>0.9836497890295358</v>
      </c>
    </row>
    <row r="142" spans="1:9" ht="12.75">
      <c r="A142" s="15"/>
      <c r="B142" s="15"/>
      <c r="C142" s="43" t="s">
        <v>52</v>
      </c>
      <c r="D142" s="44" t="s">
        <v>53</v>
      </c>
      <c r="E142" s="42">
        <v>248830</v>
      </c>
      <c r="F142" s="22">
        <v>288830</v>
      </c>
      <c r="G142" s="42">
        <v>270500</v>
      </c>
      <c r="H142" s="94">
        <f t="shared" si="9"/>
        <v>1.0870875698267894</v>
      </c>
      <c r="I142" s="95">
        <f t="shared" si="8"/>
        <v>0.9365370633244469</v>
      </c>
    </row>
    <row r="143" spans="1:9" ht="12.75">
      <c r="A143" s="15"/>
      <c r="B143" s="15"/>
      <c r="C143" s="43" t="s">
        <v>33</v>
      </c>
      <c r="D143" s="45" t="s">
        <v>61</v>
      </c>
      <c r="E143" s="42">
        <v>225</v>
      </c>
      <c r="F143" s="22">
        <v>225</v>
      </c>
      <c r="G143" s="42">
        <v>105</v>
      </c>
      <c r="H143" s="94">
        <f t="shared" si="9"/>
        <v>0.4666666666666667</v>
      </c>
      <c r="I143" s="95">
        <f t="shared" si="8"/>
        <v>0.4666666666666667</v>
      </c>
    </row>
    <row r="144" spans="1:9" ht="12.75">
      <c r="A144" s="15"/>
      <c r="B144" s="80" t="s">
        <v>226</v>
      </c>
      <c r="C144" s="80"/>
      <c r="D144" s="87" t="s">
        <v>231</v>
      </c>
      <c r="E144" s="82">
        <f>SUM(E145:E147)</f>
        <v>0</v>
      </c>
      <c r="F144" s="104">
        <f>SUM(F145:F147)</f>
        <v>439480.77999999997</v>
      </c>
      <c r="G144" s="82">
        <f>SUM(G145:G147)</f>
        <v>0</v>
      </c>
      <c r="H144" s="94"/>
      <c r="I144" s="20">
        <f t="shared" si="8"/>
        <v>0</v>
      </c>
    </row>
    <row r="145" spans="1:9" ht="25.5">
      <c r="A145" s="15"/>
      <c r="B145" s="15"/>
      <c r="C145" s="43" t="s">
        <v>94</v>
      </c>
      <c r="D145" s="45" t="s">
        <v>95</v>
      </c>
      <c r="E145" s="42">
        <v>0</v>
      </c>
      <c r="F145" s="22">
        <v>14400</v>
      </c>
      <c r="G145" s="42">
        <v>0</v>
      </c>
      <c r="H145" s="94"/>
      <c r="I145" s="95">
        <f t="shared" si="8"/>
        <v>0</v>
      </c>
    </row>
    <row r="146" spans="1:9" ht="38.25">
      <c r="A146" s="15"/>
      <c r="B146" s="15"/>
      <c r="C146" s="43" t="s">
        <v>227</v>
      </c>
      <c r="D146" s="86" t="s">
        <v>21</v>
      </c>
      <c r="E146" s="42">
        <v>0</v>
      </c>
      <c r="F146" s="103">
        <v>289267.47</v>
      </c>
      <c r="G146" s="42">
        <v>0</v>
      </c>
      <c r="H146" s="94"/>
      <c r="I146" s="95">
        <f t="shared" si="8"/>
        <v>0</v>
      </c>
    </row>
    <row r="147" spans="1:9" ht="38.25">
      <c r="A147" s="15"/>
      <c r="B147" s="15"/>
      <c r="C147" s="43" t="s">
        <v>228</v>
      </c>
      <c r="D147" s="86" t="s">
        <v>21</v>
      </c>
      <c r="E147" s="42">
        <v>0</v>
      </c>
      <c r="F147" s="103">
        <v>135813.31</v>
      </c>
      <c r="G147" s="42">
        <v>0</v>
      </c>
      <c r="H147" s="94"/>
      <c r="I147" s="95">
        <f t="shared" si="8"/>
        <v>0</v>
      </c>
    </row>
    <row r="148" spans="1:9" ht="15">
      <c r="A148" s="25" t="s">
        <v>129</v>
      </c>
      <c r="B148" s="25"/>
      <c r="C148" s="25"/>
      <c r="D148" s="49" t="s">
        <v>130</v>
      </c>
      <c r="E148" s="38">
        <f aca="true" t="shared" si="10" ref="E148:G149">SUM(E149)</f>
        <v>1000</v>
      </c>
      <c r="F148" s="38">
        <f t="shared" si="10"/>
        <v>1000</v>
      </c>
      <c r="G148" s="38">
        <f t="shared" si="10"/>
        <v>1000</v>
      </c>
      <c r="H148" s="83">
        <f t="shared" si="9"/>
        <v>1</v>
      </c>
      <c r="I148" s="20">
        <f t="shared" si="8"/>
        <v>1</v>
      </c>
    </row>
    <row r="149" spans="1:9" ht="12.75">
      <c r="A149" s="16"/>
      <c r="B149" s="16" t="s">
        <v>131</v>
      </c>
      <c r="C149" s="16"/>
      <c r="D149" s="50" t="s">
        <v>132</v>
      </c>
      <c r="E149" s="40">
        <f t="shared" si="10"/>
        <v>1000</v>
      </c>
      <c r="F149" s="40">
        <f t="shared" si="10"/>
        <v>1000</v>
      </c>
      <c r="G149" s="40">
        <f t="shared" si="10"/>
        <v>1000</v>
      </c>
      <c r="H149" s="83">
        <f t="shared" si="9"/>
        <v>1</v>
      </c>
      <c r="I149" s="20">
        <f t="shared" si="8"/>
        <v>1</v>
      </c>
    </row>
    <row r="150" spans="1:9" ht="12.75">
      <c r="A150" s="15"/>
      <c r="B150" s="43"/>
      <c r="C150" s="43" t="s">
        <v>33</v>
      </c>
      <c r="D150" s="44" t="s">
        <v>61</v>
      </c>
      <c r="E150" s="42">
        <v>1000</v>
      </c>
      <c r="F150" s="22">
        <v>1000</v>
      </c>
      <c r="G150" s="42">
        <v>1000</v>
      </c>
      <c r="H150" s="94">
        <f t="shared" si="9"/>
        <v>1</v>
      </c>
      <c r="I150" s="95">
        <f t="shared" si="8"/>
        <v>1</v>
      </c>
    </row>
    <row r="151" spans="1:9" ht="15">
      <c r="A151" s="43"/>
      <c r="B151" s="43"/>
      <c r="C151" s="43"/>
      <c r="D151" s="52" t="s">
        <v>133</v>
      </c>
      <c r="E151" s="38">
        <f>SUM(E148+E119+E90+E85+E57+E50+E46+E40+E30+E27+E22+E15+E9+F155+E110)</f>
        <v>64528374</v>
      </c>
      <c r="F151" s="105">
        <f>SUM(F148+F119+F90+F85+F57+F50+F46+F40+F30+F27+F22+F15+F9+G155+F110)</f>
        <v>66730778.78</v>
      </c>
      <c r="G151" s="38">
        <f>SUM(G148+G119+G90+G85+G57+G50+G46+G40+G30+G27+G22+G15+G9+H155+G110)</f>
        <v>71368656</v>
      </c>
      <c r="H151" s="46">
        <f>G151/E151</f>
        <v>1.106004251711038</v>
      </c>
      <c r="I151" s="13">
        <f t="shared" si="8"/>
        <v>1.0695013201522836</v>
      </c>
    </row>
    <row r="152" spans="1:9" ht="12.75">
      <c r="A152" s="53"/>
      <c r="B152" s="53"/>
      <c r="C152" s="53"/>
      <c r="D152" s="54"/>
      <c r="I152" s="55"/>
    </row>
    <row r="153" spans="4:9" ht="12.75">
      <c r="D153" t="s">
        <v>84</v>
      </c>
      <c r="E153" t="s">
        <v>84</v>
      </c>
      <c r="I153" s="55"/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89" r:id="rId1"/>
  <rowBreaks count="6" manualBreakCount="6">
    <brk id="26" max="8" man="1"/>
    <brk id="45" max="255" man="1"/>
    <brk id="71" max="255" man="1"/>
    <brk id="96" max="255" man="1"/>
    <brk id="123" max="255" man="1"/>
    <brk id="1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zoomScaleSheetLayoutView="100" workbookViewId="0" topLeftCell="A1">
      <selection activeCell="E3" sqref="E3"/>
    </sheetView>
  </sheetViews>
  <sheetFormatPr defaultColWidth="9.00390625" defaultRowHeight="12.75"/>
  <cols>
    <col min="1" max="1" width="5.875" style="56" customWidth="1"/>
    <col min="2" max="2" width="6.75390625" style="56" customWidth="1"/>
    <col min="3" max="3" width="6.625" style="56" bestFit="1" customWidth="1"/>
    <col min="4" max="4" width="54.125" style="0" customWidth="1"/>
    <col min="5" max="5" width="11.625" style="0" customWidth="1"/>
    <col min="6" max="6" width="14.375" style="0" customWidth="1"/>
    <col min="7" max="7" width="11.75390625" style="0" customWidth="1"/>
    <col min="8" max="8" width="12.00390625" style="0" customWidth="1"/>
    <col min="9" max="9" width="9.75390625" style="0" customWidth="1"/>
  </cols>
  <sheetData>
    <row r="1" spans="1:7" s="2" customFormat="1" ht="12.75">
      <c r="A1" s="1"/>
      <c r="B1" s="1"/>
      <c r="C1" s="1"/>
      <c r="G1" s="2" t="s">
        <v>0</v>
      </c>
    </row>
    <row r="2" spans="1:7" s="2" customFormat="1" ht="12.75">
      <c r="A2" s="1"/>
      <c r="B2" s="1"/>
      <c r="C2" s="1"/>
      <c r="G2" s="2" t="s">
        <v>279</v>
      </c>
    </row>
    <row r="3" spans="1:7" s="2" customFormat="1" ht="12.75">
      <c r="A3" s="1"/>
      <c r="B3" s="1"/>
      <c r="C3" s="1"/>
      <c r="G3" s="2" t="s">
        <v>1</v>
      </c>
    </row>
    <row r="4" spans="1:7" s="2" customFormat="1" ht="12.75">
      <c r="A4" s="1"/>
      <c r="B4" s="1"/>
      <c r="C4" s="1"/>
      <c r="G4" s="2" t="s">
        <v>276</v>
      </c>
    </row>
    <row r="5" spans="1:9" s="2" customFormat="1" ht="21" customHeight="1">
      <c r="A5" s="136" t="s">
        <v>273</v>
      </c>
      <c r="B5" s="136"/>
      <c r="C5" s="136"/>
      <c r="D5" s="136"/>
      <c r="E5" s="136"/>
      <c r="F5" s="136"/>
      <c r="G5" s="136"/>
      <c r="H5" s="136"/>
      <c r="I5" s="136"/>
    </row>
    <row r="6" spans="1:9" s="2" customFormat="1" ht="10.5" customHeight="1">
      <c r="A6" s="1"/>
      <c r="B6" s="1"/>
      <c r="C6" s="1"/>
      <c r="I6" s="4" t="s">
        <v>2</v>
      </c>
    </row>
    <row r="7" spans="1:9" ht="38.25" customHeight="1">
      <c r="A7" s="5" t="s">
        <v>3</v>
      </c>
      <c r="B7" s="5" t="s">
        <v>4</v>
      </c>
      <c r="C7" s="5" t="s">
        <v>5</v>
      </c>
      <c r="D7" s="6" t="s">
        <v>6</v>
      </c>
      <c r="E7" s="7" t="s">
        <v>238</v>
      </c>
      <c r="F7" s="7" t="s">
        <v>239</v>
      </c>
      <c r="G7" s="7" t="s">
        <v>278</v>
      </c>
      <c r="H7" s="6" t="s">
        <v>7</v>
      </c>
      <c r="I7" s="6" t="s">
        <v>8</v>
      </c>
    </row>
    <row r="8" spans="1:9" ht="9.75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14" customFormat="1" ht="14.25" customHeight="1" thickTop="1">
      <c r="A9" s="9" t="s">
        <v>9</v>
      </c>
      <c r="B9" s="9"/>
      <c r="C9" s="9"/>
      <c r="D9" s="10" t="s">
        <v>10</v>
      </c>
      <c r="E9" s="11">
        <f>E10+E12</f>
        <v>145500</v>
      </c>
      <c r="F9" s="11">
        <f>F10+F12+F14</f>
        <v>206500</v>
      </c>
      <c r="G9" s="11">
        <f>G10+G12</f>
        <v>150500</v>
      </c>
      <c r="H9" s="12">
        <f>G9/E9</f>
        <v>1.034364261168385</v>
      </c>
      <c r="I9" s="13">
        <f aca="true" t="shared" si="0" ref="I9:I23">G9/F9</f>
        <v>0.7288135593220338</v>
      </c>
    </row>
    <row r="10" spans="1:9" s="14" customFormat="1" ht="12.75">
      <c r="A10" s="15"/>
      <c r="B10" s="16" t="s">
        <v>11</v>
      </c>
      <c r="C10" s="16"/>
      <c r="D10" s="17" t="s">
        <v>12</v>
      </c>
      <c r="E10" s="18">
        <f>SUM(E11)</f>
        <v>79000</v>
      </c>
      <c r="F10" s="18">
        <f>SUM(F11)</f>
        <v>79000</v>
      </c>
      <c r="G10" s="18">
        <f>SUM(G11)</f>
        <v>84000</v>
      </c>
      <c r="H10" s="19">
        <f>G10/E10</f>
        <v>1.0632911392405062</v>
      </c>
      <c r="I10" s="20">
        <f t="shared" si="0"/>
        <v>1.0632911392405062</v>
      </c>
    </row>
    <row r="11" spans="1:9" s="14" customFormat="1" ht="38.25">
      <c r="A11" s="15"/>
      <c r="B11" s="15"/>
      <c r="C11" s="15">
        <v>2110</v>
      </c>
      <c r="D11" s="21" t="s">
        <v>13</v>
      </c>
      <c r="E11" s="22">
        <v>79000</v>
      </c>
      <c r="F11" s="22">
        <v>79000</v>
      </c>
      <c r="G11" s="22">
        <v>84000</v>
      </c>
      <c r="H11" s="23">
        <f>G11/E11</f>
        <v>1.0632911392405062</v>
      </c>
      <c r="I11" s="24">
        <f t="shared" si="0"/>
        <v>1.0632911392405062</v>
      </c>
    </row>
    <row r="12" spans="1:9" s="14" customFormat="1" ht="12.75">
      <c r="A12" s="27"/>
      <c r="B12" s="28" t="s">
        <v>18</v>
      </c>
      <c r="C12" s="29"/>
      <c r="D12" s="30" t="s">
        <v>19</v>
      </c>
      <c r="E12" s="31">
        <f>SUM(E13)</f>
        <v>66500</v>
      </c>
      <c r="F12" s="31">
        <f>SUM(F13)</f>
        <v>66500</v>
      </c>
      <c r="G12" s="31">
        <f>SUM(G13)</f>
        <v>66500</v>
      </c>
      <c r="H12" s="32">
        <f>G12/E12</f>
        <v>1</v>
      </c>
      <c r="I12" s="20">
        <f t="shared" si="0"/>
        <v>1</v>
      </c>
    </row>
    <row r="13" spans="1:9" s="14" customFormat="1" ht="38.25">
      <c r="A13" s="15"/>
      <c r="B13" s="33"/>
      <c r="C13" s="34" t="s">
        <v>20</v>
      </c>
      <c r="D13" s="35" t="s">
        <v>21</v>
      </c>
      <c r="E13" s="36">
        <v>66500</v>
      </c>
      <c r="F13" s="22">
        <v>66500</v>
      </c>
      <c r="G13" s="36">
        <v>66500</v>
      </c>
      <c r="H13" s="23">
        <f>G13/E13</f>
        <v>1</v>
      </c>
      <c r="I13" s="24">
        <f t="shared" si="0"/>
        <v>1</v>
      </c>
    </row>
    <row r="14" spans="1:9" s="97" customFormat="1" ht="12.75">
      <c r="A14" s="80"/>
      <c r="B14" s="106" t="s">
        <v>240</v>
      </c>
      <c r="C14" s="106"/>
      <c r="D14" s="107" t="s">
        <v>248</v>
      </c>
      <c r="E14" s="82">
        <f>E15+E16</f>
        <v>0</v>
      </c>
      <c r="F14" s="82">
        <f>F15+F16</f>
        <v>61000</v>
      </c>
      <c r="G14" s="82">
        <f>G15+G16</f>
        <v>0</v>
      </c>
      <c r="H14" s="23"/>
      <c r="I14" s="24">
        <f t="shared" si="0"/>
        <v>0</v>
      </c>
    </row>
    <row r="15" spans="1:9" s="14" customFormat="1" ht="25.5">
      <c r="A15" s="15"/>
      <c r="B15" s="33"/>
      <c r="C15" s="34" t="s">
        <v>259</v>
      </c>
      <c r="D15" s="35" t="s">
        <v>262</v>
      </c>
      <c r="E15" s="36">
        <v>0</v>
      </c>
      <c r="F15" s="22">
        <v>55000</v>
      </c>
      <c r="G15" s="36">
        <v>0</v>
      </c>
      <c r="H15" s="23"/>
      <c r="I15" s="24">
        <f t="shared" si="0"/>
        <v>0</v>
      </c>
    </row>
    <row r="16" spans="1:9" s="14" customFormat="1" ht="38.25">
      <c r="A16" s="15"/>
      <c r="B16" s="33"/>
      <c r="C16" s="34" t="s">
        <v>224</v>
      </c>
      <c r="D16" s="45" t="s">
        <v>229</v>
      </c>
      <c r="E16" s="36">
        <v>0</v>
      </c>
      <c r="F16" s="22">
        <v>6000</v>
      </c>
      <c r="G16" s="36">
        <v>0</v>
      </c>
      <c r="H16" s="23"/>
      <c r="I16" s="24">
        <f t="shared" si="0"/>
        <v>0</v>
      </c>
    </row>
    <row r="17" spans="1:9" ht="15">
      <c r="A17" s="25">
        <v>600</v>
      </c>
      <c r="B17" s="25"/>
      <c r="C17" s="25"/>
      <c r="D17" s="37" t="s">
        <v>22</v>
      </c>
      <c r="E17" s="38">
        <f>E18</f>
        <v>70100</v>
      </c>
      <c r="F17" s="38">
        <f>F18</f>
        <v>222350</v>
      </c>
      <c r="G17" s="38">
        <f>G18</f>
        <v>130200</v>
      </c>
      <c r="H17" s="83">
        <f>G17/E17</f>
        <v>1.8573466476462197</v>
      </c>
      <c r="I17" s="13">
        <f t="shared" si="0"/>
        <v>0.5855633011018664</v>
      </c>
    </row>
    <row r="18" spans="1:9" ht="12.75">
      <c r="A18" s="15"/>
      <c r="B18" s="16">
        <v>60014</v>
      </c>
      <c r="C18" s="16"/>
      <c r="D18" s="39" t="s">
        <v>23</v>
      </c>
      <c r="E18" s="40">
        <f>SUM(E20:E23)</f>
        <v>70100</v>
      </c>
      <c r="F18" s="40">
        <f>SUM(F19:F23)</f>
        <v>222350</v>
      </c>
      <c r="G18" s="40">
        <f>SUM(G19:G23)</f>
        <v>130200</v>
      </c>
      <c r="H18" s="83">
        <f>G18/E18</f>
        <v>1.8573466476462197</v>
      </c>
      <c r="I18" s="20">
        <f t="shared" si="0"/>
        <v>0.5855633011018664</v>
      </c>
    </row>
    <row r="19" spans="1:9" s="99" customFormat="1" ht="25.5">
      <c r="A19" s="108"/>
      <c r="B19" s="108"/>
      <c r="C19" s="108" t="s">
        <v>260</v>
      </c>
      <c r="D19" s="113" t="s">
        <v>263</v>
      </c>
      <c r="E19" s="88">
        <v>0</v>
      </c>
      <c r="F19" s="88">
        <v>2150</v>
      </c>
      <c r="G19" s="88">
        <v>0</v>
      </c>
      <c r="H19" s="94"/>
      <c r="I19" s="95">
        <f t="shared" si="0"/>
        <v>0</v>
      </c>
    </row>
    <row r="20" spans="1:9" ht="12.75">
      <c r="A20" s="15"/>
      <c r="B20" s="15"/>
      <c r="C20" s="15" t="s">
        <v>24</v>
      </c>
      <c r="D20" s="41" t="s">
        <v>25</v>
      </c>
      <c r="E20" s="22">
        <v>70000</v>
      </c>
      <c r="F20" s="22">
        <v>130000</v>
      </c>
      <c r="G20" s="22">
        <v>130000</v>
      </c>
      <c r="H20" s="23">
        <f>G20/E20</f>
        <v>1.8571428571428572</v>
      </c>
      <c r="I20" s="95">
        <f t="shared" si="0"/>
        <v>1</v>
      </c>
    </row>
    <row r="21" spans="1:9" ht="12.75">
      <c r="A21" s="15"/>
      <c r="B21" s="15"/>
      <c r="C21" s="15" t="s">
        <v>33</v>
      </c>
      <c r="D21" s="41" t="s">
        <v>61</v>
      </c>
      <c r="E21" s="22">
        <v>100</v>
      </c>
      <c r="F21" s="22">
        <v>100</v>
      </c>
      <c r="G21" s="22">
        <v>100</v>
      </c>
      <c r="H21" s="23">
        <f>G21/E21</f>
        <v>1</v>
      </c>
      <c r="I21" s="95">
        <f t="shared" si="0"/>
        <v>1</v>
      </c>
    </row>
    <row r="22" spans="1:9" ht="12.75">
      <c r="A22" s="15"/>
      <c r="B22" s="15"/>
      <c r="C22" s="43" t="s">
        <v>26</v>
      </c>
      <c r="D22" s="44" t="s">
        <v>27</v>
      </c>
      <c r="E22" s="22">
        <v>0</v>
      </c>
      <c r="F22" s="22">
        <v>100</v>
      </c>
      <c r="G22" s="22">
        <v>100</v>
      </c>
      <c r="H22" s="23"/>
      <c r="I22" s="95">
        <f t="shared" si="0"/>
        <v>1</v>
      </c>
    </row>
    <row r="23" spans="1:9" ht="38.25">
      <c r="A23" s="15"/>
      <c r="B23" s="15"/>
      <c r="C23" s="15" t="s">
        <v>222</v>
      </c>
      <c r="D23" s="47" t="s">
        <v>223</v>
      </c>
      <c r="E23" s="22">
        <v>0</v>
      </c>
      <c r="F23" s="22">
        <v>90000</v>
      </c>
      <c r="G23" s="22">
        <v>0</v>
      </c>
      <c r="H23" s="23"/>
      <c r="I23" s="95">
        <f t="shared" si="0"/>
        <v>0</v>
      </c>
    </row>
    <row r="24" spans="1:9" ht="15">
      <c r="A24" s="25">
        <v>700</v>
      </c>
      <c r="B24" s="25"/>
      <c r="C24" s="25"/>
      <c r="D24" s="37" t="s">
        <v>28</v>
      </c>
      <c r="E24" s="38">
        <f>E25</f>
        <v>429518</v>
      </c>
      <c r="F24" s="38">
        <f>F25</f>
        <v>778985</v>
      </c>
      <c r="G24" s="38">
        <f>G25</f>
        <v>1870895</v>
      </c>
      <c r="H24" s="46">
        <f>G24/E24</f>
        <v>4.355801153851527</v>
      </c>
      <c r="I24" s="13">
        <f aca="true" t="shared" si="1" ref="I24:I36">G24/F24</f>
        <v>2.4017086336707383</v>
      </c>
    </row>
    <row r="25" spans="1:9" ht="12.75">
      <c r="A25" s="15"/>
      <c r="B25" s="16">
        <v>70005</v>
      </c>
      <c r="C25" s="16"/>
      <c r="D25" s="39" t="s">
        <v>29</v>
      </c>
      <c r="E25" s="40">
        <v>429518</v>
      </c>
      <c r="F25" s="40">
        <f>SUM(F26:F29)</f>
        <v>778985</v>
      </c>
      <c r="G25" s="40">
        <f>SUM(G26:G29)</f>
        <v>1870895</v>
      </c>
      <c r="H25" s="32">
        <f>G25/E25</f>
        <v>4.355801153851527</v>
      </c>
      <c r="I25" s="20">
        <f t="shared" si="1"/>
        <v>2.4017086336707383</v>
      </c>
    </row>
    <row r="26" spans="1:9" ht="25.5">
      <c r="A26" s="15"/>
      <c r="B26" s="15"/>
      <c r="C26" s="15" t="s">
        <v>30</v>
      </c>
      <c r="D26" s="47" t="s">
        <v>31</v>
      </c>
      <c r="E26" s="42">
        <v>1160</v>
      </c>
      <c r="F26" s="22">
        <v>1160</v>
      </c>
      <c r="G26" s="42">
        <v>347</v>
      </c>
      <c r="H26" s="23">
        <f>G26/E26</f>
        <v>0.2991379310344828</v>
      </c>
      <c r="I26" s="24">
        <f t="shared" si="1"/>
        <v>0.2991379310344828</v>
      </c>
    </row>
    <row r="27" spans="1:9" ht="14.25" customHeight="1">
      <c r="A27" s="15"/>
      <c r="B27" s="15"/>
      <c r="C27" s="15" t="s">
        <v>87</v>
      </c>
      <c r="D27" s="47" t="s">
        <v>88</v>
      </c>
      <c r="E27" s="42">
        <v>1300</v>
      </c>
      <c r="F27" s="22">
        <v>55404</v>
      </c>
      <c r="G27" s="42">
        <v>1320548</v>
      </c>
      <c r="H27" s="23">
        <f>G27/E27</f>
        <v>1015.8061538461538</v>
      </c>
      <c r="I27" s="24">
        <f t="shared" si="1"/>
        <v>23.834885567829037</v>
      </c>
    </row>
    <row r="28" spans="1:9" ht="38.25">
      <c r="A28" s="15"/>
      <c r="B28" s="15"/>
      <c r="C28" s="48">
        <v>2110</v>
      </c>
      <c r="D28" s="21" t="s">
        <v>13</v>
      </c>
      <c r="E28" s="22">
        <v>57058</v>
      </c>
      <c r="F28" s="22">
        <v>242421</v>
      </c>
      <c r="G28" s="22">
        <v>70000</v>
      </c>
      <c r="H28" s="23">
        <f aca="true" t="shared" si="2" ref="H28:H34">G28/E28</f>
        <v>1.226821830418171</v>
      </c>
      <c r="I28" s="24">
        <f t="shared" si="1"/>
        <v>0.2887538620829054</v>
      </c>
    </row>
    <row r="29" spans="1:9" ht="25.5">
      <c r="A29" s="15"/>
      <c r="B29" s="15"/>
      <c r="C29" s="48" t="s">
        <v>35</v>
      </c>
      <c r="D29" s="45" t="s">
        <v>36</v>
      </c>
      <c r="E29" s="42">
        <v>370000</v>
      </c>
      <c r="F29" s="22">
        <v>480000</v>
      </c>
      <c r="G29" s="42">
        <v>480000</v>
      </c>
      <c r="H29" s="23">
        <f t="shared" si="2"/>
        <v>1.2972972972972974</v>
      </c>
      <c r="I29" s="24">
        <f t="shared" si="1"/>
        <v>1</v>
      </c>
    </row>
    <row r="30" spans="1:9" ht="15">
      <c r="A30" s="25" t="s">
        <v>37</v>
      </c>
      <c r="B30" s="25"/>
      <c r="C30" s="25"/>
      <c r="D30" s="26" t="s">
        <v>38</v>
      </c>
      <c r="E30" s="38">
        <f>E31+E33</f>
        <v>390500</v>
      </c>
      <c r="F30" s="38">
        <f>F31+F33</f>
        <v>479920</v>
      </c>
      <c r="G30" s="38">
        <f>G31+G33</f>
        <v>618650</v>
      </c>
      <c r="H30" s="46">
        <f t="shared" si="2"/>
        <v>1.5842509603072983</v>
      </c>
      <c r="I30" s="13">
        <f t="shared" si="1"/>
        <v>1.289069011501917</v>
      </c>
    </row>
    <row r="31" spans="1:9" ht="13.5" customHeight="1">
      <c r="A31" s="15"/>
      <c r="B31" s="16" t="s">
        <v>39</v>
      </c>
      <c r="C31" s="16"/>
      <c r="D31" s="17" t="s">
        <v>40</v>
      </c>
      <c r="E31" s="40">
        <f>SUM(E32:E32)</f>
        <v>95000</v>
      </c>
      <c r="F31" s="40">
        <f>SUM(F32:F32)</f>
        <v>95000</v>
      </c>
      <c r="G31" s="40">
        <f>SUM(G32:G32)</f>
        <v>192000</v>
      </c>
      <c r="H31" s="32">
        <f t="shared" si="2"/>
        <v>2.0210526315789474</v>
      </c>
      <c r="I31" s="20">
        <f t="shared" si="1"/>
        <v>2.0210526315789474</v>
      </c>
    </row>
    <row r="32" spans="1:9" ht="37.5" customHeight="1">
      <c r="A32" s="15"/>
      <c r="B32" s="15"/>
      <c r="C32" s="43">
        <v>2110</v>
      </c>
      <c r="D32" s="21" t="s">
        <v>13</v>
      </c>
      <c r="E32" s="42">
        <v>95000</v>
      </c>
      <c r="F32" s="22">
        <v>95000</v>
      </c>
      <c r="G32" s="42">
        <v>192000</v>
      </c>
      <c r="H32" s="23">
        <f t="shared" si="2"/>
        <v>2.0210526315789474</v>
      </c>
      <c r="I32" s="24">
        <f t="shared" si="1"/>
        <v>2.0210526315789474</v>
      </c>
    </row>
    <row r="33" spans="1:9" ht="12.75">
      <c r="A33" s="15"/>
      <c r="B33" s="16" t="s">
        <v>41</v>
      </c>
      <c r="C33" s="16"/>
      <c r="D33" s="17" t="s">
        <v>42</v>
      </c>
      <c r="E33" s="40">
        <f>SUM(E34:E36)</f>
        <v>295500</v>
      </c>
      <c r="F33" s="40">
        <f>SUM(F34:F36)</f>
        <v>384920</v>
      </c>
      <c r="G33" s="40">
        <f>SUM(G34:G36)</f>
        <v>426650</v>
      </c>
      <c r="H33" s="32">
        <f t="shared" si="2"/>
        <v>1.443824027072758</v>
      </c>
      <c r="I33" s="20">
        <f t="shared" si="1"/>
        <v>1.108412137587031</v>
      </c>
    </row>
    <row r="34" spans="1:9" ht="40.5" customHeight="1">
      <c r="A34" s="15"/>
      <c r="B34" s="15"/>
      <c r="C34" s="43">
        <v>2110</v>
      </c>
      <c r="D34" s="21" t="s">
        <v>13</v>
      </c>
      <c r="E34" s="42">
        <v>292000</v>
      </c>
      <c r="F34" s="22">
        <v>381120</v>
      </c>
      <c r="G34" s="42">
        <v>426350</v>
      </c>
      <c r="H34" s="23">
        <f t="shared" si="2"/>
        <v>1.4601027397260273</v>
      </c>
      <c r="I34" s="24">
        <f t="shared" si="1"/>
        <v>1.1186765323257766</v>
      </c>
    </row>
    <row r="35" spans="1:9" ht="25.5">
      <c r="A35" s="15"/>
      <c r="B35" s="15"/>
      <c r="C35" s="48" t="s">
        <v>35</v>
      </c>
      <c r="D35" s="45" t="s">
        <v>36</v>
      </c>
      <c r="E35" s="42">
        <v>0</v>
      </c>
      <c r="F35" s="22">
        <v>300</v>
      </c>
      <c r="G35" s="42">
        <v>300</v>
      </c>
      <c r="H35" s="23"/>
      <c r="I35" s="24">
        <f t="shared" si="1"/>
        <v>1</v>
      </c>
    </row>
    <row r="36" spans="1:9" ht="40.5" customHeight="1">
      <c r="A36" s="15"/>
      <c r="B36" s="15"/>
      <c r="C36" s="43">
        <v>6410</v>
      </c>
      <c r="D36" s="21" t="s">
        <v>43</v>
      </c>
      <c r="E36" s="42">
        <v>3500</v>
      </c>
      <c r="F36" s="22">
        <v>3500</v>
      </c>
      <c r="G36" s="42">
        <v>0</v>
      </c>
      <c r="H36" s="23">
        <f>G36/E36</f>
        <v>0</v>
      </c>
      <c r="I36" s="24">
        <f t="shared" si="1"/>
        <v>0</v>
      </c>
    </row>
    <row r="37" spans="1:9" ht="15">
      <c r="A37" s="25">
        <v>750</v>
      </c>
      <c r="B37" s="25"/>
      <c r="C37" s="25"/>
      <c r="D37" s="37" t="s">
        <v>44</v>
      </c>
      <c r="E37" s="38">
        <f>E38+E40+E47</f>
        <v>2646255</v>
      </c>
      <c r="F37" s="38">
        <f>F38+F40+F47</f>
        <v>3831458</v>
      </c>
      <c r="G37" s="38">
        <f>G38+G40+G47</f>
        <v>3430392</v>
      </c>
      <c r="H37" s="46">
        <f aca="true" t="shared" si="3" ref="H37:H46">G37/E37</f>
        <v>1.2963195156929321</v>
      </c>
      <c r="I37" s="13">
        <f aca="true" t="shared" si="4" ref="I37:I60">G37/F37</f>
        <v>0.8953228770875212</v>
      </c>
    </row>
    <row r="38" spans="1:9" s="14" customFormat="1" ht="12.75">
      <c r="A38" s="15"/>
      <c r="B38" s="16" t="s">
        <v>45</v>
      </c>
      <c r="C38" s="16"/>
      <c r="D38" s="39" t="s">
        <v>46</v>
      </c>
      <c r="E38" s="40">
        <f>E39</f>
        <v>361681</v>
      </c>
      <c r="F38" s="40">
        <f>F39</f>
        <v>361681</v>
      </c>
      <c r="G38" s="40">
        <f>G39</f>
        <v>364127</v>
      </c>
      <c r="H38" s="32">
        <f t="shared" si="3"/>
        <v>1.0067628656191505</v>
      </c>
      <c r="I38" s="20">
        <f t="shared" si="4"/>
        <v>1.0067628656191505</v>
      </c>
    </row>
    <row r="39" spans="1:9" s="14" customFormat="1" ht="38.25" customHeight="1">
      <c r="A39" s="15"/>
      <c r="B39" s="15"/>
      <c r="C39" s="15">
        <v>2110</v>
      </c>
      <c r="D39" s="21" t="s">
        <v>13</v>
      </c>
      <c r="E39" s="22">
        <v>361681</v>
      </c>
      <c r="F39" s="22">
        <v>361681</v>
      </c>
      <c r="G39" s="22">
        <v>364127</v>
      </c>
      <c r="H39" s="23">
        <f t="shared" si="3"/>
        <v>1.0067628656191505</v>
      </c>
      <c r="I39" s="24">
        <f t="shared" si="4"/>
        <v>1.0067628656191505</v>
      </c>
    </row>
    <row r="40" spans="1:9" ht="12.75">
      <c r="A40" s="15"/>
      <c r="B40" s="16">
        <v>75020</v>
      </c>
      <c r="C40" s="16"/>
      <c r="D40" s="39" t="s">
        <v>47</v>
      </c>
      <c r="E40" s="40">
        <f>SUM(E41:E46)</f>
        <v>2249574</v>
      </c>
      <c r="F40" s="40">
        <f>SUM(F41:F46)</f>
        <v>3434777</v>
      </c>
      <c r="G40" s="40">
        <f>SUM(G41:G46)</f>
        <v>3035215</v>
      </c>
      <c r="H40" s="32">
        <f t="shared" si="3"/>
        <v>1.3492399005322786</v>
      </c>
      <c r="I40" s="20">
        <f t="shared" si="4"/>
        <v>0.8836716328308941</v>
      </c>
    </row>
    <row r="41" spans="1:9" ht="12.75">
      <c r="A41" s="15"/>
      <c r="B41" s="15"/>
      <c r="C41" s="43" t="s">
        <v>48</v>
      </c>
      <c r="D41" s="44" t="s">
        <v>49</v>
      </c>
      <c r="E41" s="42">
        <v>1964000</v>
      </c>
      <c r="F41" s="22">
        <v>3079562</v>
      </c>
      <c r="G41" s="42">
        <v>2680000</v>
      </c>
      <c r="H41" s="23">
        <f t="shared" si="3"/>
        <v>1.3645621181262728</v>
      </c>
      <c r="I41" s="24">
        <f t="shared" si="4"/>
        <v>0.8702536269768233</v>
      </c>
    </row>
    <row r="42" spans="1:9" ht="51">
      <c r="A42" s="15"/>
      <c r="B42" s="15"/>
      <c r="C42" s="43" t="s">
        <v>50</v>
      </c>
      <c r="D42" s="45" t="s">
        <v>51</v>
      </c>
      <c r="E42" s="42">
        <v>30000</v>
      </c>
      <c r="F42" s="22">
        <v>50000</v>
      </c>
      <c r="G42" s="42">
        <v>50000</v>
      </c>
      <c r="H42" s="23">
        <f t="shared" si="3"/>
        <v>1.6666666666666667</v>
      </c>
      <c r="I42" s="24">
        <f t="shared" si="4"/>
        <v>1</v>
      </c>
    </row>
    <row r="43" spans="1:9" ht="12.75">
      <c r="A43" s="15"/>
      <c r="B43" s="15"/>
      <c r="C43" s="43" t="s">
        <v>52</v>
      </c>
      <c r="D43" s="44" t="s">
        <v>53</v>
      </c>
      <c r="E43" s="42">
        <v>3000</v>
      </c>
      <c r="F43" s="22">
        <v>3000</v>
      </c>
      <c r="G43" s="42">
        <v>3000</v>
      </c>
      <c r="H43" s="23">
        <f t="shared" si="3"/>
        <v>1</v>
      </c>
      <c r="I43" s="24">
        <f t="shared" si="4"/>
        <v>1</v>
      </c>
    </row>
    <row r="44" spans="1:9" ht="12.75">
      <c r="A44" s="15"/>
      <c r="B44" s="15"/>
      <c r="C44" s="43" t="s">
        <v>33</v>
      </c>
      <c r="D44" s="44" t="s">
        <v>34</v>
      </c>
      <c r="E44" s="42">
        <v>66000</v>
      </c>
      <c r="F44" s="22">
        <v>100641</v>
      </c>
      <c r="G44" s="42">
        <v>100641</v>
      </c>
      <c r="H44" s="23">
        <f t="shared" si="3"/>
        <v>1.5248636363636363</v>
      </c>
      <c r="I44" s="24">
        <f t="shared" si="4"/>
        <v>1</v>
      </c>
    </row>
    <row r="45" spans="1:9" ht="12.75">
      <c r="A45" s="15"/>
      <c r="B45" s="15"/>
      <c r="C45" s="43" t="s">
        <v>26</v>
      </c>
      <c r="D45" s="44" t="s">
        <v>27</v>
      </c>
      <c r="E45" s="42">
        <v>30000</v>
      </c>
      <c r="F45" s="22">
        <v>45000</v>
      </c>
      <c r="G45" s="42">
        <v>45000</v>
      </c>
      <c r="H45" s="23">
        <f t="shared" si="3"/>
        <v>1.5</v>
      </c>
      <c r="I45" s="24">
        <f t="shared" si="4"/>
        <v>1</v>
      </c>
    </row>
    <row r="46" spans="1:9" ht="38.25">
      <c r="A46" s="15"/>
      <c r="B46" s="15"/>
      <c r="C46" s="43" t="s">
        <v>222</v>
      </c>
      <c r="D46" s="45" t="s">
        <v>223</v>
      </c>
      <c r="E46" s="42">
        <v>156574</v>
      </c>
      <c r="F46" s="22">
        <v>156574</v>
      </c>
      <c r="G46" s="42">
        <v>156574</v>
      </c>
      <c r="H46" s="23">
        <f t="shared" si="3"/>
        <v>1</v>
      </c>
      <c r="I46" s="24">
        <f t="shared" si="4"/>
        <v>1</v>
      </c>
    </row>
    <row r="47" spans="1:9" ht="12.75">
      <c r="A47" s="15"/>
      <c r="B47" s="16" t="s">
        <v>56</v>
      </c>
      <c r="C47" s="16"/>
      <c r="D47" s="39" t="s">
        <v>57</v>
      </c>
      <c r="E47" s="40">
        <f>SUM(E48:E49)</f>
        <v>35000</v>
      </c>
      <c r="F47" s="40">
        <f>SUM(F48:F49)</f>
        <v>35000</v>
      </c>
      <c r="G47" s="40">
        <f>SUM(G48:G49)</f>
        <v>31050</v>
      </c>
      <c r="H47" s="32">
        <f aca="true" t="shared" si="5" ref="H47:H56">G47/E47</f>
        <v>0.8871428571428571</v>
      </c>
      <c r="I47" s="20">
        <f t="shared" si="4"/>
        <v>0.8871428571428571</v>
      </c>
    </row>
    <row r="48" spans="1:9" ht="42.75" customHeight="1">
      <c r="A48" s="15"/>
      <c r="B48" s="15"/>
      <c r="C48" s="43">
        <v>2110</v>
      </c>
      <c r="D48" s="21" t="s">
        <v>13</v>
      </c>
      <c r="E48" s="42">
        <v>25000</v>
      </c>
      <c r="F48" s="22">
        <v>25000</v>
      </c>
      <c r="G48" s="42">
        <v>21050</v>
      </c>
      <c r="H48" s="23">
        <f t="shared" si="5"/>
        <v>0.842</v>
      </c>
      <c r="I48" s="24">
        <f t="shared" si="4"/>
        <v>0.842</v>
      </c>
    </row>
    <row r="49" spans="1:9" ht="38.25">
      <c r="A49" s="15"/>
      <c r="B49" s="15"/>
      <c r="C49" s="43">
        <v>2120</v>
      </c>
      <c r="D49" s="45" t="s">
        <v>58</v>
      </c>
      <c r="E49" s="42">
        <v>10000</v>
      </c>
      <c r="F49" s="22">
        <v>10000</v>
      </c>
      <c r="G49" s="22">
        <v>10000</v>
      </c>
      <c r="H49" s="23">
        <f t="shared" si="5"/>
        <v>1</v>
      </c>
      <c r="I49" s="24">
        <f t="shared" si="4"/>
        <v>1</v>
      </c>
    </row>
    <row r="50" spans="1:9" s="112" customFormat="1" ht="30">
      <c r="A50" s="109" t="s">
        <v>241</v>
      </c>
      <c r="B50" s="109"/>
      <c r="C50" s="109"/>
      <c r="D50" s="110" t="s">
        <v>249</v>
      </c>
      <c r="E50" s="111">
        <f aca="true" t="shared" si="6" ref="E50:G51">E51</f>
        <v>0</v>
      </c>
      <c r="F50" s="111">
        <f t="shared" si="6"/>
        <v>100</v>
      </c>
      <c r="G50" s="111">
        <f t="shared" si="6"/>
        <v>0</v>
      </c>
      <c r="H50" s="23"/>
      <c r="I50" s="24">
        <f t="shared" si="4"/>
        <v>0</v>
      </c>
    </row>
    <row r="51" spans="1:9" s="97" customFormat="1" ht="38.25">
      <c r="A51" s="80"/>
      <c r="B51" s="80" t="s">
        <v>242</v>
      </c>
      <c r="C51" s="80"/>
      <c r="D51" s="66" t="s">
        <v>250</v>
      </c>
      <c r="E51" s="82">
        <f t="shared" si="6"/>
        <v>0</v>
      </c>
      <c r="F51" s="82">
        <f t="shared" si="6"/>
        <v>100</v>
      </c>
      <c r="G51" s="82">
        <f t="shared" si="6"/>
        <v>0</v>
      </c>
      <c r="H51" s="23"/>
      <c r="I51" s="24">
        <f t="shared" si="4"/>
        <v>0</v>
      </c>
    </row>
    <row r="52" spans="1:9" ht="38.25">
      <c r="A52" s="15"/>
      <c r="B52" s="15"/>
      <c r="C52" s="43" t="s">
        <v>257</v>
      </c>
      <c r="D52" s="21" t="s">
        <v>13</v>
      </c>
      <c r="E52" s="42">
        <v>0</v>
      </c>
      <c r="F52" s="22">
        <v>100</v>
      </c>
      <c r="G52" s="22">
        <v>0</v>
      </c>
      <c r="H52" s="23"/>
      <c r="I52" s="24">
        <f t="shared" si="4"/>
        <v>0</v>
      </c>
    </row>
    <row r="53" spans="1:9" ht="30">
      <c r="A53" s="25">
        <v>754</v>
      </c>
      <c r="B53" s="25"/>
      <c r="C53" s="25"/>
      <c r="D53" s="49" t="s">
        <v>59</v>
      </c>
      <c r="E53" s="38">
        <f>E54</f>
        <v>6340700</v>
      </c>
      <c r="F53" s="38">
        <f>F54</f>
        <v>7211700</v>
      </c>
      <c r="G53" s="38">
        <f>G54</f>
        <v>8020850</v>
      </c>
      <c r="H53" s="83">
        <f t="shared" si="5"/>
        <v>1.2649786301197028</v>
      </c>
      <c r="I53" s="84">
        <f t="shared" si="4"/>
        <v>1.112199620061844</v>
      </c>
    </row>
    <row r="54" spans="1:9" ht="12.75">
      <c r="A54" s="15"/>
      <c r="B54" s="16">
        <v>75411</v>
      </c>
      <c r="C54" s="16"/>
      <c r="D54" s="39" t="s">
        <v>60</v>
      </c>
      <c r="E54" s="40">
        <f>SUM(E55:E60)</f>
        <v>6340700</v>
      </c>
      <c r="F54" s="40">
        <f>SUM(F55:F60)</f>
        <v>7211700</v>
      </c>
      <c r="G54" s="40">
        <f>SUM(G55:G60)</f>
        <v>8020850</v>
      </c>
      <c r="H54" s="32">
        <f t="shared" si="5"/>
        <v>1.2649786301197028</v>
      </c>
      <c r="I54" s="20">
        <f t="shared" si="4"/>
        <v>1.112199620061844</v>
      </c>
    </row>
    <row r="55" spans="1:9" ht="12.75">
      <c r="A55" s="15"/>
      <c r="B55" s="15"/>
      <c r="C55" s="43" t="s">
        <v>33</v>
      </c>
      <c r="D55" s="44" t="s">
        <v>61</v>
      </c>
      <c r="E55" s="42">
        <v>900</v>
      </c>
      <c r="F55" s="22">
        <v>5200</v>
      </c>
      <c r="G55" s="42">
        <v>5200</v>
      </c>
      <c r="H55" s="94">
        <f t="shared" si="5"/>
        <v>5.777777777777778</v>
      </c>
      <c r="I55" s="24">
        <f t="shared" si="4"/>
        <v>1</v>
      </c>
    </row>
    <row r="56" spans="1:9" ht="42" customHeight="1">
      <c r="A56" s="15"/>
      <c r="B56" s="15"/>
      <c r="C56" s="43">
        <v>2110</v>
      </c>
      <c r="D56" s="21" t="s">
        <v>13</v>
      </c>
      <c r="E56" s="42">
        <v>6306800</v>
      </c>
      <c r="F56" s="22">
        <v>6911250</v>
      </c>
      <c r="G56" s="42">
        <v>7982400</v>
      </c>
      <c r="H56" s="23">
        <f t="shared" si="5"/>
        <v>1.265681486649331</v>
      </c>
      <c r="I56" s="24">
        <f t="shared" si="4"/>
        <v>1.1549864351600652</v>
      </c>
    </row>
    <row r="57" spans="1:9" ht="25.5">
      <c r="A57" s="15"/>
      <c r="B57" s="15"/>
      <c r="C57" s="43" t="s">
        <v>35</v>
      </c>
      <c r="D57" s="45" t="s">
        <v>36</v>
      </c>
      <c r="E57" s="42">
        <v>0</v>
      </c>
      <c r="F57" s="22">
        <v>250</v>
      </c>
      <c r="G57" s="42">
        <v>250</v>
      </c>
      <c r="H57" s="23"/>
      <c r="I57" s="24">
        <f t="shared" si="4"/>
        <v>1</v>
      </c>
    </row>
    <row r="58" spans="1:9" ht="42" customHeight="1">
      <c r="A58" s="15"/>
      <c r="B58" s="15"/>
      <c r="C58" s="43" t="s">
        <v>224</v>
      </c>
      <c r="D58" s="45" t="s">
        <v>229</v>
      </c>
      <c r="E58" s="42">
        <v>0</v>
      </c>
      <c r="F58" s="22">
        <v>132000</v>
      </c>
      <c r="G58" s="42">
        <v>0</v>
      </c>
      <c r="H58" s="23"/>
      <c r="I58" s="24">
        <f t="shared" si="4"/>
        <v>0</v>
      </c>
    </row>
    <row r="59" spans="1:9" ht="42" customHeight="1">
      <c r="A59" s="15"/>
      <c r="B59" s="15"/>
      <c r="C59" s="43" t="s">
        <v>62</v>
      </c>
      <c r="D59" s="21" t="s">
        <v>63</v>
      </c>
      <c r="E59" s="42">
        <v>0</v>
      </c>
      <c r="F59" s="22">
        <v>130000</v>
      </c>
      <c r="G59" s="42">
        <v>0</v>
      </c>
      <c r="H59" s="23"/>
      <c r="I59" s="24">
        <f t="shared" si="4"/>
        <v>0</v>
      </c>
    </row>
    <row r="60" spans="1:9" ht="42" customHeight="1">
      <c r="A60" s="15"/>
      <c r="B60" s="15"/>
      <c r="C60" s="43">
        <v>6410</v>
      </c>
      <c r="D60" s="21" t="s">
        <v>43</v>
      </c>
      <c r="E60" s="42">
        <v>33000</v>
      </c>
      <c r="F60" s="22">
        <v>33000</v>
      </c>
      <c r="G60" s="42">
        <v>33000</v>
      </c>
      <c r="H60" s="23">
        <f>G60/E60</f>
        <v>1</v>
      </c>
      <c r="I60" s="24">
        <f t="shared" si="4"/>
        <v>1</v>
      </c>
    </row>
    <row r="61" spans="1:9" ht="45">
      <c r="A61" s="25" t="s">
        <v>64</v>
      </c>
      <c r="B61" s="25"/>
      <c r="C61" s="25"/>
      <c r="D61" s="26" t="s">
        <v>65</v>
      </c>
      <c r="E61" s="38">
        <f>E62</f>
        <v>16449113</v>
      </c>
      <c r="F61" s="38">
        <f>F62</f>
        <v>16444950</v>
      </c>
      <c r="G61" s="38">
        <f>G62</f>
        <v>19322046</v>
      </c>
      <c r="H61" s="46">
        <f aca="true" t="shared" si="7" ref="H61:H74">G61/E61</f>
        <v>1.1746558005893692</v>
      </c>
      <c r="I61" s="13">
        <f aca="true" t="shared" si="8" ref="I61:I90">G61/F61</f>
        <v>1.1749531619129276</v>
      </c>
    </row>
    <row r="62" spans="1:9" ht="25.5">
      <c r="A62" s="15"/>
      <c r="B62" s="16" t="s">
        <v>66</v>
      </c>
      <c r="C62" s="16"/>
      <c r="D62" s="17" t="s">
        <v>67</v>
      </c>
      <c r="E62" s="40">
        <f>SUM(E63:E64)</f>
        <v>16449113</v>
      </c>
      <c r="F62" s="40">
        <f>SUM(F63:F64)</f>
        <v>16444950</v>
      </c>
      <c r="G62" s="40">
        <f>SUM(G63:G64)</f>
        <v>19322046</v>
      </c>
      <c r="H62" s="32">
        <f t="shared" si="7"/>
        <v>1.1746558005893692</v>
      </c>
      <c r="I62" s="20">
        <f t="shared" si="8"/>
        <v>1.1749531619129276</v>
      </c>
    </row>
    <row r="63" spans="1:9" ht="12.75">
      <c r="A63" s="15"/>
      <c r="B63" s="15"/>
      <c r="C63" s="15" t="s">
        <v>68</v>
      </c>
      <c r="D63" s="21" t="s">
        <v>69</v>
      </c>
      <c r="E63" s="42">
        <v>15949113</v>
      </c>
      <c r="F63" s="22">
        <v>15744950</v>
      </c>
      <c r="G63" s="22">
        <v>18622046</v>
      </c>
      <c r="H63" s="23">
        <f t="shared" si="7"/>
        <v>1.1675913262386441</v>
      </c>
      <c r="I63" s="24">
        <f t="shared" si="8"/>
        <v>1.1827313519572942</v>
      </c>
    </row>
    <row r="64" spans="1:9" ht="12.75">
      <c r="A64" s="15"/>
      <c r="B64" s="15"/>
      <c r="C64" s="15" t="s">
        <v>70</v>
      </c>
      <c r="D64" s="21" t="s">
        <v>71</v>
      </c>
      <c r="E64" s="42">
        <v>500000</v>
      </c>
      <c r="F64" s="22">
        <v>700000</v>
      </c>
      <c r="G64" s="22">
        <v>700000</v>
      </c>
      <c r="H64" s="23">
        <f t="shared" si="7"/>
        <v>1.4</v>
      </c>
      <c r="I64" s="24">
        <f t="shared" si="8"/>
        <v>1</v>
      </c>
    </row>
    <row r="65" spans="1:9" ht="15">
      <c r="A65" s="25" t="s">
        <v>72</v>
      </c>
      <c r="B65" s="25"/>
      <c r="C65" s="25"/>
      <c r="D65" s="26" t="s">
        <v>73</v>
      </c>
      <c r="E65" s="38">
        <f>E66+E68+E70</f>
        <v>34977302</v>
      </c>
      <c r="F65" s="38">
        <f>F66+F68+F70</f>
        <v>33892816</v>
      </c>
      <c r="G65" s="38">
        <f>G66+G68+G70</f>
        <v>36071335</v>
      </c>
      <c r="H65" s="46">
        <f t="shared" si="7"/>
        <v>1.0312783701841841</v>
      </c>
      <c r="I65" s="13">
        <f t="shared" si="8"/>
        <v>1.0642767187005058</v>
      </c>
    </row>
    <row r="66" spans="1:9" ht="12.75" customHeight="1">
      <c r="A66" s="15"/>
      <c r="B66" s="16" t="s">
        <v>74</v>
      </c>
      <c r="C66" s="16"/>
      <c r="D66" s="17" t="s">
        <v>75</v>
      </c>
      <c r="E66" s="40">
        <f>E67</f>
        <v>29809553</v>
      </c>
      <c r="F66" s="40">
        <f>F67</f>
        <v>28725067</v>
      </c>
      <c r="G66" s="40">
        <f>G67</f>
        <v>29660921</v>
      </c>
      <c r="H66" s="32">
        <f t="shared" si="7"/>
        <v>0.9950139473745212</v>
      </c>
      <c r="I66" s="20">
        <f t="shared" si="8"/>
        <v>1.0325796977253352</v>
      </c>
    </row>
    <row r="67" spans="1:9" ht="12.75">
      <c r="A67" s="15"/>
      <c r="B67" s="15"/>
      <c r="C67" s="15" t="s">
        <v>76</v>
      </c>
      <c r="D67" s="21" t="s">
        <v>77</v>
      </c>
      <c r="E67" s="42">
        <v>29809553</v>
      </c>
      <c r="F67" s="22">
        <v>28725067</v>
      </c>
      <c r="G67" s="22">
        <v>29660921</v>
      </c>
      <c r="H67" s="23">
        <f t="shared" si="7"/>
        <v>0.9950139473745212</v>
      </c>
      <c r="I67" s="24">
        <f t="shared" si="8"/>
        <v>1.0325796977253352</v>
      </c>
    </row>
    <row r="68" spans="1:9" ht="12" customHeight="1">
      <c r="A68" s="15"/>
      <c r="B68" s="16" t="s">
        <v>78</v>
      </c>
      <c r="C68" s="16"/>
      <c r="D68" s="17" t="s">
        <v>79</v>
      </c>
      <c r="E68" s="40">
        <f>SUM(E69:E69)</f>
        <v>4960762</v>
      </c>
      <c r="F68" s="40">
        <f>SUM(F69:F69)</f>
        <v>4960762</v>
      </c>
      <c r="G68" s="40">
        <f>SUM(G69:G69)</f>
        <v>5767511</v>
      </c>
      <c r="H68" s="32">
        <f t="shared" si="7"/>
        <v>1.1626260239858313</v>
      </c>
      <c r="I68" s="20">
        <f t="shared" si="8"/>
        <v>1.1626260239858313</v>
      </c>
    </row>
    <row r="69" spans="1:9" ht="12.75">
      <c r="A69" s="15"/>
      <c r="B69" s="15"/>
      <c r="C69" s="15" t="s">
        <v>76</v>
      </c>
      <c r="D69" s="21" t="s">
        <v>77</v>
      </c>
      <c r="E69" s="42">
        <v>4960762</v>
      </c>
      <c r="F69" s="22">
        <v>4960762</v>
      </c>
      <c r="G69" s="22">
        <v>5767511</v>
      </c>
      <c r="H69" s="23">
        <f t="shared" si="7"/>
        <v>1.1626260239858313</v>
      </c>
      <c r="I69" s="24">
        <f t="shared" si="8"/>
        <v>1.1626260239858313</v>
      </c>
    </row>
    <row r="70" spans="1:9" ht="12.75">
      <c r="A70" s="15"/>
      <c r="B70" s="16" t="s">
        <v>80</v>
      </c>
      <c r="C70" s="16"/>
      <c r="D70" s="17" t="s">
        <v>81</v>
      </c>
      <c r="E70" s="40">
        <f>SUM(E71)</f>
        <v>206987</v>
      </c>
      <c r="F70" s="40">
        <f>SUM(F71)</f>
        <v>206987</v>
      </c>
      <c r="G70" s="40">
        <f>SUM(G71)</f>
        <v>642903</v>
      </c>
      <c r="H70" s="32">
        <f t="shared" si="7"/>
        <v>3.10600665742293</v>
      </c>
      <c r="I70" s="20">
        <f t="shared" si="8"/>
        <v>3.10600665742293</v>
      </c>
    </row>
    <row r="71" spans="1:9" ht="12.75">
      <c r="A71" s="15"/>
      <c r="B71" s="15"/>
      <c r="C71" s="15" t="s">
        <v>76</v>
      </c>
      <c r="D71" s="21" t="s">
        <v>77</v>
      </c>
      <c r="E71" s="42">
        <v>206987</v>
      </c>
      <c r="F71" s="22">
        <v>206987</v>
      </c>
      <c r="G71" s="22">
        <v>642903</v>
      </c>
      <c r="H71" s="23">
        <f t="shared" si="7"/>
        <v>3.10600665742293</v>
      </c>
      <c r="I71" s="24">
        <f t="shared" si="8"/>
        <v>3.10600665742293</v>
      </c>
    </row>
    <row r="72" spans="1:9" ht="15">
      <c r="A72" s="25">
        <v>801</v>
      </c>
      <c r="B72" s="25"/>
      <c r="C72" s="25"/>
      <c r="D72" s="37" t="s">
        <v>82</v>
      </c>
      <c r="E72" s="38">
        <f>SUM(E73+E80+E87+E96)</f>
        <v>304792</v>
      </c>
      <c r="F72" s="38">
        <f>SUM(F73+F80+F87+F96+F98)</f>
        <v>515973</v>
      </c>
      <c r="G72" s="38">
        <f>SUM(G73+G80+G87+G96)</f>
        <v>283105</v>
      </c>
      <c r="H72" s="46">
        <f t="shared" si="7"/>
        <v>0.9288465576524318</v>
      </c>
      <c r="I72" s="13">
        <f t="shared" si="8"/>
        <v>0.5486818108699486</v>
      </c>
    </row>
    <row r="73" spans="1:9" ht="12.75">
      <c r="A73" s="15"/>
      <c r="B73" s="16">
        <v>80102</v>
      </c>
      <c r="C73" s="16"/>
      <c r="D73" s="39" t="s">
        <v>83</v>
      </c>
      <c r="E73" s="40">
        <f>SUM(E74:E79)</f>
        <v>77620</v>
      </c>
      <c r="F73" s="40">
        <f>SUM(F74:F79)</f>
        <v>119931</v>
      </c>
      <c r="G73" s="40">
        <f>SUM(G74:G79)</f>
        <v>75420</v>
      </c>
      <c r="H73" s="32">
        <f t="shared" si="7"/>
        <v>0.9716567894872455</v>
      </c>
      <c r="I73" s="20">
        <f t="shared" si="8"/>
        <v>0.628861595417365</v>
      </c>
    </row>
    <row r="74" spans="1:9" ht="12.75">
      <c r="A74" s="15"/>
      <c r="B74" s="16"/>
      <c r="C74" s="15" t="s">
        <v>24</v>
      </c>
      <c r="D74" s="41" t="s">
        <v>25</v>
      </c>
      <c r="E74" s="22">
        <v>32000</v>
      </c>
      <c r="F74" s="22">
        <v>32000</v>
      </c>
      <c r="G74" s="22">
        <v>30000</v>
      </c>
      <c r="H74" s="94">
        <f t="shared" si="7"/>
        <v>0.9375</v>
      </c>
      <c r="I74" s="24">
        <f t="shared" si="8"/>
        <v>0.9375</v>
      </c>
    </row>
    <row r="75" spans="1:10" ht="51.75" customHeight="1">
      <c r="A75" s="15"/>
      <c r="B75" s="15"/>
      <c r="C75" s="15" t="s">
        <v>50</v>
      </c>
      <c r="D75" s="47" t="s">
        <v>51</v>
      </c>
      <c r="E75" s="42">
        <v>10000</v>
      </c>
      <c r="F75" s="22">
        <v>10000</v>
      </c>
      <c r="G75" s="42">
        <v>10000</v>
      </c>
      <c r="H75" s="23">
        <f aca="true" t="shared" si="9" ref="H75:H84">G75/E75</f>
        <v>1</v>
      </c>
      <c r="I75" s="24">
        <f t="shared" si="8"/>
        <v>1</v>
      </c>
      <c r="J75" t="s">
        <v>84</v>
      </c>
    </row>
    <row r="76" spans="1:9" ht="12.75">
      <c r="A76" s="15"/>
      <c r="B76" s="15"/>
      <c r="C76" s="15" t="s">
        <v>52</v>
      </c>
      <c r="D76" s="47" t="s">
        <v>53</v>
      </c>
      <c r="E76" s="42">
        <v>35000</v>
      </c>
      <c r="F76" s="22">
        <v>35000</v>
      </c>
      <c r="G76" s="42">
        <v>35000</v>
      </c>
      <c r="H76" s="23">
        <f t="shared" si="9"/>
        <v>1</v>
      </c>
      <c r="I76" s="24">
        <f t="shared" si="8"/>
        <v>1</v>
      </c>
    </row>
    <row r="77" spans="1:9" ht="12.75">
      <c r="A77" s="15"/>
      <c r="B77" s="15"/>
      <c r="C77" s="15" t="s">
        <v>33</v>
      </c>
      <c r="D77" s="41" t="s">
        <v>61</v>
      </c>
      <c r="E77" s="42">
        <v>20</v>
      </c>
      <c r="F77" s="22">
        <v>20</v>
      </c>
      <c r="G77" s="42">
        <v>20</v>
      </c>
      <c r="H77" s="23">
        <f t="shared" si="9"/>
        <v>1</v>
      </c>
      <c r="I77" s="24">
        <f t="shared" si="8"/>
        <v>1</v>
      </c>
    </row>
    <row r="78" spans="1:9" ht="12.75">
      <c r="A78" s="15"/>
      <c r="B78" s="15"/>
      <c r="C78" s="15" t="s">
        <v>54</v>
      </c>
      <c r="D78" s="44" t="s">
        <v>55</v>
      </c>
      <c r="E78" s="42">
        <v>0</v>
      </c>
      <c r="F78" s="22">
        <v>40000</v>
      </c>
      <c r="G78" s="42">
        <v>0</v>
      </c>
      <c r="H78" s="23"/>
      <c r="I78" s="24">
        <f t="shared" si="8"/>
        <v>0</v>
      </c>
    </row>
    <row r="79" spans="1:9" ht="12.75">
      <c r="A79" s="15"/>
      <c r="B79" s="15"/>
      <c r="C79" s="15" t="s">
        <v>26</v>
      </c>
      <c r="D79" s="41" t="s">
        <v>27</v>
      </c>
      <c r="E79" s="42">
        <v>600</v>
      </c>
      <c r="F79" s="22">
        <v>2911</v>
      </c>
      <c r="G79" s="42">
        <v>400</v>
      </c>
      <c r="H79" s="23">
        <f t="shared" si="9"/>
        <v>0.6666666666666666</v>
      </c>
      <c r="I79" s="24">
        <f t="shared" si="8"/>
        <v>0.13740982480247338</v>
      </c>
    </row>
    <row r="80" spans="1:9" ht="12.75">
      <c r="A80" s="15"/>
      <c r="B80" s="16">
        <v>80120</v>
      </c>
      <c r="C80" s="16"/>
      <c r="D80" s="39" t="s">
        <v>85</v>
      </c>
      <c r="E80" s="40">
        <f>SUM(E81:E86)</f>
        <v>39699</v>
      </c>
      <c r="F80" s="40">
        <f>SUM(F81:F86)</f>
        <v>125785</v>
      </c>
      <c r="G80" s="40">
        <f>SUM(G81:G86)</f>
        <v>59489</v>
      </c>
      <c r="H80" s="32">
        <f t="shared" si="9"/>
        <v>1.4985012216932416</v>
      </c>
      <c r="I80" s="20">
        <f t="shared" si="8"/>
        <v>0.4729419247128036</v>
      </c>
    </row>
    <row r="81" spans="1:9" ht="12.75">
      <c r="A81" s="15"/>
      <c r="B81" s="16"/>
      <c r="C81" s="15" t="s">
        <v>24</v>
      </c>
      <c r="D81" s="41" t="s">
        <v>25</v>
      </c>
      <c r="E81" s="22">
        <v>135</v>
      </c>
      <c r="F81" s="22">
        <v>563</v>
      </c>
      <c r="G81" s="22">
        <v>950</v>
      </c>
      <c r="H81" s="94">
        <f t="shared" si="9"/>
        <v>7.037037037037037</v>
      </c>
      <c r="I81" s="24">
        <f t="shared" si="8"/>
        <v>1.6873889875666075</v>
      </c>
    </row>
    <row r="82" spans="1:9" ht="51">
      <c r="A82" s="15"/>
      <c r="B82" s="15"/>
      <c r="C82" s="15" t="s">
        <v>50</v>
      </c>
      <c r="D82" s="47" t="s">
        <v>51</v>
      </c>
      <c r="E82" s="42">
        <v>39089</v>
      </c>
      <c r="F82" s="22">
        <v>39327</v>
      </c>
      <c r="G82" s="42">
        <v>27672</v>
      </c>
      <c r="H82" s="23">
        <f t="shared" si="9"/>
        <v>0.7079229450740617</v>
      </c>
      <c r="I82" s="24">
        <f t="shared" si="8"/>
        <v>0.7036387214890534</v>
      </c>
    </row>
    <row r="83" spans="1:9" ht="12.75">
      <c r="A83" s="15"/>
      <c r="B83" s="15"/>
      <c r="C83" s="15" t="s">
        <v>33</v>
      </c>
      <c r="D83" s="41" t="s">
        <v>61</v>
      </c>
      <c r="E83" s="42">
        <v>55</v>
      </c>
      <c r="F83" s="22">
        <v>55</v>
      </c>
      <c r="G83" s="42">
        <v>50</v>
      </c>
      <c r="H83" s="23">
        <f t="shared" si="9"/>
        <v>0.9090909090909091</v>
      </c>
      <c r="I83" s="24">
        <f t="shared" si="8"/>
        <v>0.9090909090909091</v>
      </c>
    </row>
    <row r="84" spans="1:9" ht="12.75">
      <c r="A84" s="15"/>
      <c r="B84" s="15"/>
      <c r="C84" s="15" t="s">
        <v>26</v>
      </c>
      <c r="D84" s="41" t="s">
        <v>27</v>
      </c>
      <c r="E84" s="42">
        <v>420</v>
      </c>
      <c r="F84" s="22">
        <v>5424</v>
      </c>
      <c r="G84" s="42">
        <v>360</v>
      </c>
      <c r="H84" s="23">
        <f t="shared" si="9"/>
        <v>0.8571428571428571</v>
      </c>
      <c r="I84" s="24">
        <f t="shared" si="8"/>
        <v>0.06637168141592921</v>
      </c>
    </row>
    <row r="85" spans="1:9" ht="38.25">
      <c r="A85" s="15"/>
      <c r="B85" s="15"/>
      <c r="C85" s="15" t="s">
        <v>20</v>
      </c>
      <c r="D85" s="47" t="s">
        <v>21</v>
      </c>
      <c r="E85" s="42">
        <v>0</v>
      </c>
      <c r="F85" s="22">
        <v>49959</v>
      </c>
      <c r="G85" s="42">
        <v>0</v>
      </c>
      <c r="H85" s="23"/>
      <c r="I85" s="24">
        <f t="shared" si="8"/>
        <v>0</v>
      </c>
    </row>
    <row r="86" spans="1:9" ht="38.25">
      <c r="A86" s="15"/>
      <c r="B86" s="15"/>
      <c r="C86" s="15" t="s">
        <v>222</v>
      </c>
      <c r="D86" s="45" t="s">
        <v>223</v>
      </c>
      <c r="E86" s="42">
        <v>0</v>
      </c>
      <c r="F86" s="22">
        <v>30457</v>
      </c>
      <c r="G86" s="42">
        <v>30457</v>
      </c>
      <c r="H86" s="23"/>
      <c r="I86" s="24">
        <f t="shared" si="8"/>
        <v>1</v>
      </c>
    </row>
    <row r="87" spans="1:9" ht="12.75">
      <c r="A87" s="15"/>
      <c r="B87" s="16">
        <v>80130</v>
      </c>
      <c r="C87" s="16"/>
      <c r="D87" s="39" t="s">
        <v>86</v>
      </c>
      <c r="E87" s="40">
        <f>SUM(E88:E94)</f>
        <v>186273</v>
      </c>
      <c r="F87" s="40">
        <f>SUM(F88:F95)</f>
        <v>240985</v>
      </c>
      <c r="G87" s="40">
        <f>SUM(G88:G94)</f>
        <v>146996</v>
      </c>
      <c r="H87" s="32">
        <f aca="true" t="shared" si="10" ref="H87:H97">G87/E87</f>
        <v>0.7891428172628346</v>
      </c>
      <c r="I87" s="20">
        <f t="shared" si="8"/>
        <v>0.6099798742660332</v>
      </c>
    </row>
    <row r="88" spans="1:9" ht="12.75">
      <c r="A88" s="15"/>
      <c r="B88" s="16"/>
      <c r="C88" s="15" t="s">
        <v>24</v>
      </c>
      <c r="D88" s="41" t="s">
        <v>25</v>
      </c>
      <c r="E88" s="22">
        <v>1218</v>
      </c>
      <c r="F88" s="22">
        <v>1469</v>
      </c>
      <c r="G88" s="22">
        <v>1600</v>
      </c>
      <c r="H88" s="94">
        <f t="shared" si="10"/>
        <v>1.3136288998357963</v>
      </c>
      <c r="I88" s="24">
        <f t="shared" si="8"/>
        <v>1.0891763104152485</v>
      </c>
    </row>
    <row r="89" spans="1:9" ht="51">
      <c r="A89" s="15"/>
      <c r="B89" s="15"/>
      <c r="C89" s="43" t="s">
        <v>50</v>
      </c>
      <c r="D89" s="45" t="s">
        <v>51</v>
      </c>
      <c r="E89" s="42">
        <v>166061</v>
      </c>
      <c r="F89" s="22">
        <v>196712</v>
      </c>
      <c r="G89" s="42">
        <v>122351</v>
      </c>
      <c r="H89" s="23">
        <f t="shared" si="10"/>
        <v>0.7367834711341014</v>
      </c>
      <c r="I89" s="24">
        <f t="shared" si="8"/>
        <v>0.6219803570702347</v>
      </c>
    </row>
    <row r="90" spans="1:9" ht="12.75">
      <c r="A90" s="15"/>
      <c r="B90" s="15"/>
      <c r="C90" s="43" t="s">
        <v>52</v>
      </c>
      <c r="D90" s="45" t="s">
        <v>53</v>
      </c>
      <c r="E90" s="42">
        <v>17500</v>
      </c>
      <c r="F90" s="22">
        <v>15045</v>
      </c>
      <c r="G90" s="42">
        <v>12500</v>
      </c>
      <c r="H90" s="23">
        <f t="shared" si="10"/>
        <v>0.7142857142857143</v>
      </c>
      <c r="I90" s="24">
        <f t="shared" si="8"/>
        <v>0.8308408109006314</v>
      </c>
    </row>
    <row r="91" spans="1:9" ht="15.75" customHeight="1">
      <c r="A91" s="15"/>
      <c r="B91" s="15"/>
      <c r="C91" s="43" t="s">
        <v>32</v>
      </c>
      <c r="D91" s="45" t="s">
        <v>235</v>
      </c>
      <c r="E91" s="42">
        <v>0</v>
      </c>
      <c r="F91" s="22">
        <v>7400</v>
      </c>
      <c r="G91" s="42">
        <v>5000</v>
      </c>
      <c r="H91" s="23"/>
      <c r="I91" s="24">
        <f aca="true" t="shared" si="11" ref="I91:I108">G91/F91</f>
        <v>0.6756756756756757</v>
      </c>
    </row>
    <row r="92" spans="1:9" ht="12.75">
      <c r="A92" s="15"/>
      <c r="B92" s="15"/>
      <c r="C92" s="43" t="s">
        <v>87</v>
      </c>
      <c r="D92" s="45" t="s">
        <v>88</v>
      </c>
      <c r="E92" s="42">
        <v>300</v>
      </c>
      <c r="F92" s="22">
        <v>3350</v>
      </c>
      <c r="G92" s="42">
        <v>360</v>
      </c>
      <c r="H92" s="23">
        <f t="shared" si="10"/>
        <v>1.2</v>
      </c>
      <c r="I92" s="24">
        <f t="shared" si="11"/>
        <v>0.10746268656716418</v>
      </c>
    </row>
    <row r="93" spans="1:9" ht="12.75">
      <c r="A93" s="15"/>
      <c r="B93" s="15"/>
      <c r="C93" s="43" t="s">
        <v>33</v>
      </c>
      <c r="D93" s="44" t="s">
        <v>61</v>
      </c>
      <c r="E93" s="42">
        <v>270</v>
      </c>
      <c r="F93" s="22">
        <v>324</v>
      </c>
      <c r="G93" s="42">
        <v>265</v>
      </c>
      <c r="H93" s="23">
        <f t="shared" si="10"/>
        <v>0.9814814814814815</v>
      </c>
      <c r="I93" s="24">
        <f t="shared" si="11"/>
        <v>0.8179012345679012</v>
      </c>
    </row>
    <row r="94" spans="1:9" ht="12.75">
      <c r="A94" s="15"/>
      <c r="B94" s="15"/>
      <c r="C94" s="43" t="s">
        <v>26</v>
      </c>
      <c r="D94" s="44" t="s">
        <v>27</v>
      </c>
      <c r="E94" s="42">
        <v>924</v>
      </c>
      <c r="F94" s="22">
        <v>13482</v>
      </c>
      <c r="G94" s="42">
        <v>4920</v>
      </c>
      <c r="H94" s="23">
        <f t="shared" si="10"/>
        <v>5.324675324675325</v>
      </c>
      <c r="I94" s="24">
        <f t="shared" si="11"/>
        <v>0.3649310191366266</v>
      </c>
    </row>
    <row r="95" spans="1:9" ht="38.25">
      <c r="A95" s="15"/>
      <c r="B95" s="15"/>
      <c r="C95" s="43" t="s">
        <v>20</v>
      </c>
      <c r="D95" s="47" t="s">
        <v>21</v>
      </c>
      <c r="E95" s="42">
        <v>0</v>
      </c>
      <c r="F95" s="22">
        <v>3203</v>
      </c>
      <c r="G95" s="42">
        <v>0</v>
      </c>
      <c r="H95" s="23"/>
      <c r="I95" s="24">
        <f t="shared" si="11"/>
        <v>0</v>
      </c>
    </row>
    <row r="96" spans="1:9" ht="12.75">
      <c r="A96" s="15"/>
      <c r="B96" s="16" t="s">
        <v>89</v>
      </c>
      <c r="C96" s="16"/>
      <c r="D96" s="50" t="s">
        <v>90</v>
      </c>
      <c r="E96" s="40">
        <f>SUM(E97:E97)</f>
        <v>1200</v>
      </c>
      <c r="F96" s="40">
        <f>SUM(F97:F97)</f>
        <v>1200</v>
      </c>
      <c r="G96" s="40">
        <f>SUM(G97:G97)</f>
        <v>1200</v>
      </c>
      <c r="H96" s="83">
        <f t="shared" si="10"/>
        <v>1</v>
      </c>
      <c r="I96" s="84">
        <f t="shared" si="11"/>
        <v>1</v>
      </c>
    </row>
    <row r="97" spans="1:9" ht="12.75">
      <c r="A97" s="15"/>
      <c r="B97" s="15"/>
      <c r="C97" s="43" t="s">
        <v>32</v>
      </c>
      <c r="D97" s="45" t="s">
        <v>91</v>
      </c>
      <c r="E97" s="42">
        <v>1200</v>
      </c>
      <c r="F97" s="22">
        <v>1200</v>
      </c>
      <c r="G97" s="42">
        <v>1200</v>
      </c>
      <c r="H97" s="23">
        <f t="shared" si="10"/>
        <v>1</v>
      </c>
      <c r="I97" s="24">
        <f t="shared" si="11"/>
        <v>1</v>
      </c>
    </row>
    <row r="98" spans="1:9" s="97" customFormat="1" ht="12.75">
      <c r="A98" s="80"/>
      <c r="B98" s="80" t="s">
        <v>92</v>
      </c>
      <c r="C98" s="80"/>
      <c r="D98" s="81" t="s">
        <v>93</v>
      </c>
      <c r="E98" s="82">
        <f>E99</f>
        <v>0</v>
      </c>
      <c r="F98" s="82">
        <f>F99</f>
        <v>28072</v>
      </c>
      <c r="G98" s="82">
        <f>G99</f>
        <v>0</v>
      </c>
      <c r="H98" s="23"/>
      <c r="I98" s="24">
        <f t="shared" si="11"/>
        <v>0</v>
      </c>
    </row>
    <row r="99" spans="1:9" ht="25.5">
      <c r="A99" s="15"/>
      <c r="B99" s="15"/>
      <c r="C99" s="43" t="s">
        <v>94</v>
      </c>
      <c r="D99" s="45" t="s">
        <v>95</v>
      </c>
      <c r="E99" s="42">
        <v>0</v>
      </c>
      <c r="F99" s="22">
        <v>28072</v>
      </c>
      <c r="G99" s="42">
        <v>0</v>
      </c>
      <c r="H99" s="23"/>
      <c r="I99" s="24">
        <f t="shared" si="11"/>
        <v>0</v>
      </c>
    </row>
    <row r="100" spans="1:9" ht="15" customHeight="1">
      <c r="A100" s="25" t="s">
        <v>96</v>
      </c>
      <c r="B100" s="25"/>
      <c r="C100" s="25"/>
      <c r="D100" s="37" t="s">
        <v>97</v>
      </c>
      <c r="E100" s="38">
        <f>SUM(E101+E103)</f>
        <v>3244400</v>
      </c>
      <c r="F100" s="38">
        <f>SUM(F101+F103)</f>
        <v>3029278</v>
      </c>
      <c r="G100" s="38">
        <f>SUM(G101+G103)</f>
        <v>3073200</v>
      </c>
      <c r="H100" s="46">
        <f aca="true" t="shared" si="12" ref="H100:H108">G100/E100</f>
        <v>0.9472321538651214</v>
      </c>
      <c r="I100" s="13">
        <f t="shared" si="11"/>
        <v>1.0144991644873795</v>
      </c>
    </row>
    <row r="101" spans="1:9" ht="15">
      <c r="A101" s="15"/>
      <c r="B101" s="16" t="s">
        <v>98</v>
      </c>
      <c r="C101" s="16"/>
      <c r="D101" s="50" t="s">
        <v>99</v>
      </c>
      <c r="E101" s="40">
        <f>SUM(E102:E102)</f>
        <v>0</v>
      </c>
      <c r="F101" s="40">
        <f>SUM(F102:F102)</f>
        <v>5050</v>
      </c>
      <c r="G101" s="40">
        <f>SUM(G102:G102)</f>
        <v>0</v>
      </c>
      <c r="H101" s="46"/>
      <c r="I101" s="13">
        <f t="shared" si="11"/>
        <v>0</v>
      </c>
    </row>
    <row r="102" spans="1:9" ht="51">
      <c r="A102" s="15"/>
      <c r="B102" s="15"/>
      <c r="C102" s="43" t="s">
        <v>50</v>
      </c>
      <c r="D102" s="45" t="s">
        <v>51</v>
      </c>
      <c r="E102" s="42">
        <v>0</v>
      </c>
      <c r="F102" s="22">
        <v>5050</v>
      </c>
      <c r="G102" s="42">
        <v>0</v>
      </c>
      <c r="H102" s="46"/>
      <c r="I102" s="116">
        <f t="shared" si="11"/>
        <v>0</v>
      </c>
    </row>
    <row r="103" spans="1:9" ht="38.25">
      <c r="A103" s="15"/>
      <c r="B103" s="16" t="s">
        <v>100</v>
      </c>
      <c r="C103" s="16"/>
      <c r="D103" s="50" t="s">
        <v>101</v>
      </c>
      <c r="E103" s="40">
        <f>SUM(E104:E105)</f>
        <v>3244400</v>
      </c>
      <c r="F103" s="40">
        <f>SUM(F104:F105)</f>
        <v>3024228</v>
      </c>
      <c r="G103" s="40">
        <f>SUM(G104:G105)</f>
        <v>3073200</v>
      </c>
      <c r="H103" s="32">
        <f t="shared" si="12"/>
        <v>0.9472321538651214</v>
      </c>
      <c r="I103" s="20">
        <f t="shared" si="11"/>
        <v>1.0161932235267976</v>
      </c>
    </row>
    <row r="104" spans="1:9" ht="12.75">
      <c r="A104" s="15"/>
      <c r="B104" s="16"/>
      <c r="C104" s="43" t="s">
        <v>26</v>
      </c>
      <c r="D104" s="44" t="s">
        <v>27</v>
      </c>
      <c r="E104" s="42">
        <v>0</v>
      </c>
      <c r="F104" s="22">
        <v>7128</v>
      </c>
      <c r="G104" s="42">
        <v>0</v>
      </c>
      <c r="H104" s="32"/>
      <c r="I104" s="95"/>
    </row>
    <row r="105" spans="1:9" ht="41.25" customHeight="1">
      <c r="A105" s="15"/>
      <c r="B105" s="15"/>
      <c r="C105" s="43">
        <v>2110</v>
      </c>
      <c r="D105" s="21" t="s">
        <v>13</v>
      </c>
      <c r="E105" s="42">
        <v>3244400</v>
      </c>
      <c r="F105" s="22">
        <v>3017100</v>
      </c>
      <c r="G105" s="42">
        <v>3073200</v>
      </c>
      <c r="H105" s="23">
        <f t="shared" si="12"/>
        <v>0.9472321538651214</v>
      </c>
      <c r="I105" s="24">
        <f t="shared" si="11"/>
        <v>1.0185940141195187</v>
      </c>
    </row>
    <row r="106" spans="1:9" ht="15">
      <c r="A106" s="25" t="s">
        <v>102</v>
      </c>
      <c r="B106" s="25"/>
      <c r="C106" s="25"/>
      <c r="D106" s="37" t="s">
        <v>103</v>
      </c>
      <c r="E106" s="38">
        <f>SUM(E107+E113+E121+E123+E126)</f>
        <v>9639706</v>
      </c>
      <c r="F106" s="38">
        <f>SUM(F107+F113+F121+F123+F126)</f>
        <v>10334129</v>
      </c>
      <c r="G106" s="38">
        <f>SUM(G107+G113+G121+G123+G126)</f>
        <v>9757350</v>
      </c>
      <c r="H106" s="46">
        <f t="shared" si="12"/>
        <v>1.012204106639767</v>
      </c>
      <c r="I106" s="13">
        <f t="shared" si="11"/>
        <v>0.9441869750222781</v>
      </c>
    </row>
    <row r="107" spans="1:9" ht="12.75">
      <c r="A107" s="15"/>
      <c r="B107" s="16" t="s">
        <v>104</v>
      </c>
      <c r="C107" s="16"/>
      <c r="D107" s="39" t="s">
        <v>105</v>
      </c>
      <c r="E107" s="40">
        <f>SUM(E108:E112)</f>
        <v>1113477</v>
      </c>
      <c r="F107" s="40">
        <f>SUM(F108:F112)</f>
        <v>1180340</v>
      </c>
      <c r="G107" s="40">
        <f>SUM(G108:G112)</f>
        <v>913958</v>
      </c>
      <c r="H107" s="32">
        <f t="shared" si="12"/>
        <v>0.8208144398133055</v>
      </c>
      <c r="I107" s="20">
        <f t="shared" si="11"/>
        <v>0.7743175695138689</v>
      </c>
    </row>
    <row r="108" spans="1:9" ht="12.75">
      <c r="A108" s="15"/>
      <c r="B108" s="15"/>
      <c r="C108" s="43" t="s">
        <v>33</v>
      </c>
      <c r="D108" s="44" t="s">
        <v>61</v>
      </c>
      <c r="E108" s="42">
        <v>30</v>
      </c>
      <c r="F108" s="22">
        <v>30</v>
      </c>
      <c r="G108" s="42">
        <v>30</v>
      </c>
      <c r="H108" s="23">
        <f t="shared" si="12"/>
        <v>1</v>
      </c>
      <c r="I108" s="24">
        <f t="shared" si="11"/>
        <v>1</v>
      </c>
    </row>
    <row r="109" spans="1:9" ht="12.75">
      <c r="A109" s="15"/>
      <c r="B109" s="15"/>
      <c r="C109" s="43" t="s">
        <v>54</v>
      </c>
      <c r="D109" s="44" t="s">
        <v>55</v>
      </c>
      <c r="E109" s="42">
        <v>0</v>
      </c>
      <c r="F109" s="22">
        <v>57863</v>
      </c>
      <c r="G109" s="42">
        <v>0</v>
      </c>
      <c r="H109" s="23"/>
      <c r="I109" s="24"/>
    </row>
    <row r="110" spans="1:9" ht="12.75">
      <c r="A110" s="15"/>
      <c r="B110" s="15"/>
      <c r="C110" s="43" t="s">
        <v>26</v>
      </c>
      <c r="D110" s="44" t="s">
        <v>27</v>
      </c>
      <c r="E110" s="42">
        <v>13300</v>
      </c>
      <c r="F110" s="22">
        <v>13300</v>
      </c>
      <c r="G110" s="42">
        <v>13300</v>
      </c>
      <c r="H110" s="23">
        <f aca="true" t="shared" si="13" ref="H110:H125">G110/E110</f>
        <v>1</v>
      </c>
      <c r="I110" s="24">
        <f aca="true" t="shared" si="14" ref="I110:I149">G110/F110</f>
        <v>1</v>
      </c>
    </row>
    <row r="111" spans="1:9" ht="25.5">
      <c r="A111" s="15"/>
      <c r="B111" s="15"/>
      <c r="C111" s="43" t="s">
        <v>94</v>
      </c>
      <c r="D111" s="45" t="s">
        <v>95</v>
      </c>
      <c r="E111" s="42">
        <v>0</v>
      </c>
      <c r="F111" s="22">
        <v>9000</v>
      </c>
      <c r="G111" s="22">
        <v>0</v>
      </c>
      <c r="H111" s="23"/>
      <c r="I111" s="24">
        <f t="shared" si="14"/>
        <v>0</v>
      </c>
    </row>
    <row r="112" spans="1:9" ht="25.5">
      <c r="A112" s="15"/>
      <c r="B112" s="15"/>
      <c r="C112" s="43" t="s">
        <v>106</v>
      </c>
      <c r="D112" s="45" t="s">
        <v>107</v>
      </c>
      <c r="E112" s="42">
        <v>1100147</v>
      </c>
      <c r="F112" s="22">
        <v>1100147</v>
      </c>
      <c r="G112" s="42">
        <v>900628</v>
      </c>
      <c r="H112" s="23">
        <f t="shared" si="13"/>
        <v>0.8186433267554245</v>
      </c>
      <c r="I112" s="24">
        <f t="shared" si="14"/>
        <v>0.8186433267554245</v>
      </c>
    </row>
    <row r="113" spans="1:9" ht="12.75" customHeight="1">
      <c r="A113" s="15"/>
      <c r="B113" s="16" t="s">
        <v>108</v>
      </c>
      <c r="C113" s="16"/>
      <c r="D113" s="39" t="s">
        <v>109</v>
      </c>
      <c r="E113" s="40">
        <f>SUM(E114:E120)</f>
        <v>7955677</v>
      </c>
      <c r="F113" s="40">
        <f>SUM(F114:F120)</f>
        <v>8499237</v>
      </c>
      <c r="G113" s="40">
        <f>SUM(G114:G120)</f>
        <v>8141378</v>
      </c>
      <c r="H113" s="32">
        <f t="shared" si="13"/>
        <v>1.0233419481459591</v>
      </c>
      <c r="I113" s="20">
        <f t="shared" si="14"/>
        <v>0.9578951616480397</v>
      </c>
    </row>
    <row r="114" spans="1:9" ht="51">
      <c r="A114" s="15"/>
      <c r="B114" s="15"/>
      <c r="C114" s="43" t="s">
        <v>50</v>
      </c>
      <c r="D114" s="45" t="s">
        <v>51</v>
      </c>
      <c r="E114" s="42">
        <v>33460</v>
      </c>
      <c r="F114" s="22">
        <v>38660</v>
      </c>
      <c r="G114" s="42">
        <v>24460</v>
      </c>
      <c r="H114" s="23">
        <f t="shared" si="13"/>
        <v>0.7310221159593544</v>
      </c>
      <c r="I114" s="24">
        <f t="shared" si="14"/>
        <v>0.6326952922917745</v>
      </c>
    </row>
    <row r="115" spans="1:9" ht="12.75">
      <c r="A115" s="15"/>
      <c r="B115" s="15"/>
      <c r="C115" s="43" t="s">
        <v>52</v>
      </c>
      <c r="D115" s="44" t="s">
        <v>53</v>
      </c>
      <c r="E115" s="42">
        <v>3478480</v>
      </c>
      <c r="F115" s="22">
        <v>3842080</v>
      </c>
      <c r="G115" s="42">
        <v>4014000</v>
      </c>
      <c r="H115" s="23">
        <f t="shared" si="13"/>
        <v>1.1539523010050368</v>
      </c>
      <c r="I115" s="24">
        <f t="shared" si="14"/>
        <v>1.0447465955940531</v>
      </c>
    </row>
    <row r="116" spans="1:9" ht="12.75">
      <c r="A116" s="15"/>
      <c r="B116" s="15"/>
      <c r="C116" s="43" t="s">
        <v>33</v>
      </c>
      <c r="D116" s="44" t="s">
        <v>61</v>
      </c>
      <c r="E116" s="42">
        <v>100</v>
      </c>
      <c r="F116" s="22">
        <v>100</v>
      </c>
      <c r="G116" s="42">
        <v>100</v>
      </c>
      <c r="H116" s="23">
        <f t="shared" si="13"/>
        <v>1</v>
      </c>
      <c r="I116" s="24">
        <f t="shared" si="14"/>
        <v>1</v>
      </c>
    </row>
    <row r="117" spans="1:9" ht="12.75">
      <c r="A117" s="15"/>
      <c r="B117" s="15"/>
      <c r="C117" s="43" t="s">
        <v>54</v>
      </c>
      <c r="D117" s="44" t="s">
        <v>55</v>
      </c>
      <c r="E117" s="42">
        <v>0</v>
      </c>
      <c r="F117" s="22">
        <v>12900</v>
      </c>
      <c r="G117" s="42">
        <v>0</v>
      </c>
      <c r="H117" s="23"/>
      <c r="I117" s="24"/>
    </row>
    <row r="118" spans="1:9" ht="12.75">
      <c r="A118" s="15"/>
      <c r="B118" s="15"/>
      <c r="C118" s="43" t="s">
        <v>26</v>
      </c>
      <c r="D118" s="44" t="s">
        <v>27</v>
      </c>
      <c r="E118" s="42">
        <v>2020</v>
      </c>
      <c r="F118" s="22">
        <v>12120</v>
      </c>
      <c r="G118" s="42">
        <v>5600</v>
      </c>
      <c r="H118" s="23">
        <f t="shared" si="13"/>
        <v>2.772277227722772</v>
      </c>
      <c r="I118" s="24">
        <f t="shared" si="14"/>
        <v>0.46204620462046203</v>
      </c>
    </row>
    <row r="119" spans="1:9" ht="25.5">
      <c r="A119" s="15"/>
      <c r="B119" s="15"/>
      <c r="C119" s="43">
        <v>2130</v>
      </c>
      <c r="D119" s="45" t="s">
        <v>95</v>
      </c>
      <c r="E119" s="42">
        <v>4441617</v>
      </c>
      <c r="F119" s="22">
        <v>4576087</v>
      </c>
      <c r="G119" s="22">
        <v>4097218</v>
      </c>
      <c r="H119" s="23">
        <f t="shared" si="13"/>
        <v>0.9224608965608696</v>
      </c>
      <c r="I119" s="24">
        <f t="shared" si="14"/>
        <v>0.8953540437496053</v>
      </c>
    </row>
    <row r="120" spans="1:9" ht="25.5">
      <c r="A120" s="15"/>
      <c r="B120" s="15"/>
      <c r="C120" s="43" t="s">
        <v>261</v>
      </c>
      <c r="D120" s="45" t="s">
        <v>264</v>
      </c>
      <c r="E120" s="42">
        <v>0</v>
      </c>
      <c r="F120" s="22">
        <v>17290</v>
      </c>
      <c r="G120" s="22">
        <v>0</v>
      </c>
      <c r="H120" s="23"/>
      <c r="I120" s="24">
        <f t="shared" si="14"/>
        <v>0</v>
      </c>
    </row>
    <row r="121" spans="1:9" ht="12.75">
      <c r="A121" s="15"/>
      <c r="B121" s="16" t="s">
        <v>110</v>
      </c>
      <c r="C121" s="16"/>
      <c r="D121" s="50" t="s">
        <v>111</v>
      </c>
      <c r="E121" s="40">
        <f>E122</f>
        <v>429807</v>
      </c>
      <c r="F121" s="40">
        <f>F122</f>
        <v>429807</v>
      </c>
      <c r="G121" s="40">
        <f>G122</f>
        <v>435367</v>
      </c>
      <c r="H121" s="32">
        <f t="shared" si="13"/>
        <v>1.0129360387336641</v>
      </c>
      <c r="I121" s="20">
        <f t="shared" si="14"/>
        <v>1.0129360387336641</v>
      </c>
    </row>
    <row r="122" spans="1:9" ht="38.25" customHeight="1">
      <c r="A122" s="15"/>
      <c r="B122" s="15"/>
      <c r="C122" s="43">
        <v>2110</v>
      </c>
      <c r="D122" s="21" t="s">
        <v>13</v>
      </c>
      <c r="E122" s="42">
        <v>429807</v>
      </c>
      <c r="F122" s="22">
        <v>429807</v>
      </c>
      <c r="G122" s="42">
        <v>435367</v>
      </c>
      <c r="H122" s="23">
        <f t="shared" si="13"/>
        <v>1.0129360387336641</v>
      </c>
      <c r="I122" s="24">
        <f t="shared" si="14"/>
        <v>1.0129360387336641</v>
      </c>
    </row>
    <row r="123" spans="1:9" ht="12.75">
      <c r="A123" s="15"/>
      <c r="B123" s="16" t="s">
        <v>112</v>
      </c>
      <c r="C123" s="16"/>
      <c r="D123" s="17" t="s">
        <v>113</v>
      </c>
      <c r="E123" s="40">
        <f>SUM(E124:E125)</f>
        <v>140745</v>
      </c>
      <c r="F123" s="40">
        <f>SUM(F124:F125)</f>
        <v>215745</v>
      </c>
      <c r="G123" s="40">
        <f>SUM(G124:G125)</f>
        <v>266647</v>
      </c>
      <c r="H123" s="32">
        <f t="shared" si="13"/>
        <v>1.894539770506945</v>
      </c>
      <c r="I123" s="20">
        <f t="shared" si="14"/>
        <v>1.235935942895548</v>
      </c>
    </row>
    <row r="124" spans="1:9" ht="12.75">
      <c r="A124" s="15"/>
      <c r="B124" s="15"/>
      <c r="C124" s="43" t="s">
        <v>26</v>
      </c>
      <c r="D124" s="21" t="s">
        <v>27</v>
      </c>
      <c r="E124" s="42">
        <v>15000</v>
      </c>
      <c r="F124" s="22">
        <v>15000</v>
      </c>
      <c r="G124" s="42">
        <v>15000</v>
      </c>
      <c r="H124" s="23">
        <f t="shared" si="13"/>
        <v>1</v>
      </c>
      <c r="I124" s="24">
        <f t="shared" si="14"/>
        <v>1</v>
      </c>
    </row>
    <row r="125" spans="1:9" ht="25.5">
      <c r="A125" s="15"/>
      <c r="B125" s="15"/>
      <c r="C125" s="43" t="s">
        <v>106</v>
      </c>
      <c r="D125" s="21" t="s">
        <v>114</v>
      </c>
      <c r="E125" s="42">
        <v>125745</v>
      </c>
      <c r="F125" s="22">
        <v>200745</v>
      </c>
      <c r="G125" s="42">
        <v>251647</v>
      </c>
      <c r="H125" s="23">
        <f t="shared" si="13"/>
        <v>2.001248558590799</v>
      </c>
      <c r="I125" s="24">
        <f t="shared" si="14"/>
        <v>1.2535654686293556</v>
      </c>
    </row>
    <row r="126" spans="1:9" ht="12.75">
      <c r="A126" s="15"/>
      <c r="B126" s="80" t="s">
        <v>199</v>
      </c>
      <c r="C126" s="80"/>
      <c r="D126" s="85" t="s">
        <v>200</v>
      </c>
      <c r="E126" s="40">
        <f>SUM(E127:E127)</f>
        <v>0</v>
      </c>
      <c r="F126" s="40">
        <f>SUM(F127:F127)</f>
        <v>9000</v>
      </c>
      <c r="G126" s="40">
        <f>SUM(G127:G127)</f>
        <v>0</v>
      </c>
      <c r="H126" s="83"/>
      <c r="I126" s="84">
        <f t="shared" si="14"/>
        <v>0</v>
      </c>
    </row>
    <row r="127" spans="1:9" ht="28.5" customHeight="1">
      <c r="A127" s="15"/>
      <c r="B127" s="15"/>
      <c r="C127" s="43" t="s">
        <v>94</v>
      </c>
      <c r="D127" s="45" t="s">
        <v>95</v>
      </c>
      <c r="E127" s="42">
        <v>0</v>
      </c>
      <c r="F127" s="22">
        <v>9000</v>
      </c>
      <c r="G127" s="22">
        <v>0</v>
      </c>
      <c r="H127" s="23"/>
      <c r="I127" s="24">
        <f t="shared" si="14"/>
        <v>0</v>
      </c>
    </row>
    <row r="128" spans="1:10" ht="15">
      <c r="A128" s="25" t="s">
        <v>115</v>
      </c>
      <c r="B128" s="25"/>
      <c r="C128" s="25"/>
      <c r="D128" s="37" t="s">
        <v>116</v>
      </c>
      <c r="E128" s="38">
        <f>SUM(E133+E131+E129+E137)</f>
        <v>462725</v>
      </c>
      <c r="F128" s="38">
        <f>SUM(F133+F131+F129+F137)</f>
        <v>516916</v>
      </c>
      <c r="G128" s="38">
        <f>SUM(G133+G131+G129+G137)</f>
        <v>959922</v>
      </c>
      <c r="H128" s="32">
        <f aca="true" t="shared" si="15" ref="H128:H149">G128/E128</f>
        <v>2.074497811875304</v>
      </c>
      <c r="I128" s="20">
        <f t="shared" si="14"/>
        <v>1.8570173877380465</v>
      </c>
      <c r="J128" s="51"/>
    </row>
    <row r="129" spans="1:10" ht="25.5">
      <c r="A129" s="25"/>
      <c r="B129" s="16" t="s">
        <v>244</v>
      </c>
      <c r="C129" s="25"/>
      <c r="D129" s="50" t="s">
        <v>251</v>
      </c>
      <c r="E129" s="38">
        <f>E130</f>
        <v>0</v>
      </c>
      <c r="F129" s="38">
        <f>F130</f>
        <v>16284</v>
      </c>
      <c r="G129" s="38">
        <f>G130</f>
        <v>16284</v>
      </c>
      <c r="H129" s="32"/>
      <c r="I129" s="20">
        <f t="shared" si="14"/>
        <v>1</v>
      </c>
      <c r="J129" s="51"/>
    </row>
    <row r="130" spans="1:10" ht="25.5">
      <c r="A130" s="25"/>
      <c r="B130" s="25"/>
      <c r="C130" s="43" t="s">
        <v>106</v>
      </c>
      <c r="D130" s="21" t="s">
        <v>114</v>
      </c>
      <c r="E130" s="88">
        <v>0</v>
      </c>
      <c r="F130" s="88">
        <v>16284</v>
      </c>
      <c r="G130" s="88">
        <v>16284</v>
      </c>
      <c r="H130" s="32"/>
      <c r="I130" s="20">
        <f t="shared" si="14"/>
        <v>1</v>
      </c>
      <c r="J130" s="51"/>
    </row>
    <row r="131" spans="1:10" ht="15">
      <c r="A131" s="25"/>
      <c r="B131" s="16" t="s">
        <v>117</v>
      </c>
      <c r="C131" s="16"/>
      <c r="D131" s="39" t="s">
        <v>118</v>
      </c>
      <c r="E131" s="40">
        <f>SUM(E132)</f>
        <v>68000</v>
      </c>
      <c r="F131" s="40">
        <f>SUM(F132)</f>
        <v>68000</v>
      </c>
      <c r="G131" s="40">
        <f>SUM(G132)</f>
        <v>68000</v>
      </c>
      <c r="H131" s="32">
        <f t="shared" si="15"/>
        <v>1</v>
      </c>
      <c r="I131" s="20">
        <f t="shared" si="14"/>
        <v>1</v>
      </c>
      <c r="J131" s="51"/>
    </row>
    <row r="132" spans="1:10" ht="15">
      <c r="A132" s="25"/>
      <c r="B132" s="25"/>
      <c r="C132" s="43" t="s">
        <v>26</v>
      </c>
      <c r="D132" s="44" t="s">
        <v>27</v>
      </c>
      <c r="E132" s="42">
        <v>68000</v>
      </c>
      <c r="F132" s="22">
        <v>68000</v>
      </c>
      <c r="G132" s="42">
        <v>68000</v>
      </c>
      <c r="H132" s="23">
        <f t="shared" si="15"/>
        <v>1</v>
      </c>
      <c r="I132" s="24">
        <f t="shared" si="14"/>
        <v>1</v>
      </c>
      <c r="J132" s="51"/>
    </row>
    <row r="133" spans="1:9" ht="13.5" customHeight="1">
      <c r="A133" s="15"/>
      <c r="B133" s="16" t="s">
        <v>119</v>
      </c>
      <c r="C133" s="16"/>
      <c r="D133" s="39" t="s">
        <v>120</v>
      </c>
      <c r="E133" s="40">
        <f>SUM(E134:E136)</f>
        <v>394725</v>
      </c>
      <c r="F133" s="40">
        <f>SUM(F134:F136)</f>
        <v>427525</v>
      </c>
      <c r="G133" s="40">
        <f>SUM(G134:G136)</f>
        <v>875638</v>
      </c>
      <c r="H133" s="83">
        <f t="shared" si="15"/>
        <v>2.218349483817848</v>
      </c>
      <c r="I133" s="20">
        <f t="shared" si="14"/>
        <v>2.0481562481726217</v>
      </c>
    </row>
    <row r="134" spans="1:9" ht="12.75">
      <c r="A134" s="15"/>
      <c r="B134" s="15"/>
      <c r="C134" s="43" t="s">
        <v>33</v>
      </c>
      <c r="D134" s="44" t="s">
        <v>61</v>
      </c>
      <c r="E134" s="42">
        <v>1000</v>
      </c>
      <c r="F134" s="22">
        <v>1000</v>
      </c>
      <c r="G134" s="22">
        <v>800</v>
      </c>
      <c r="H134" s="23">
        <f t="shared" si="15"/>
        <v>0.8</v>
      </c>
      <c r="I134" s="24">
        <f t="shared" si="14"/>
        <v>0.8</v>
      </c>
    </row>
    <row r="135" spans="1:9" ht="12.75">
      <c r="A135" s="15"/>
      <c r="B135" s="15"/>
      <c r="C135" s="43" t="s">
        <v>26</v>
      </c>
      <c r="D135" s="44" t="s">
        <v>27</v>
      </c>
      <c r="E135" s="42">
        <v>25</v>
      </c>
      <c r="F135" s="22">
        <v>25</v>
      </c>
      <c r="G135" s="42">
        <v>20</v>
      </c>
      <c r="H135" s="23">
        <f t="shared" si="15"/>
        <v>0.8</v>
      </c>
      <c r="I135" s="24">
        <f t="shared" si="14"/>
        <v>0.8</v>
      </c>
    </row>
    <row r="136" spans="1:9" ht="51">
      <c r="A136" s="15"/>
      <c r="B136" s="15"/>
      <c r="C136" s="43" t="s">
        <v>225</v>
      </c>
      <c r="D136" s="45" t="s">
        <v>230</v>
      </c>
      <c r="E136" s="42">
        <v>393700</v>
      </c>
      <c r="F136" s="22">
        <v>426500</v>
      </c>
      <c r="G136" s="22">
        <v>874818</v>
      </c>
      <c r="H136" s="23">
        <f t="shared" si="15"/>
        <v>2.222042164084328</v>
      </c>
      <c r="I136" s="24">
        <f t="shared" si="14"/>
        <v>2.05115592028136</v>
      </c>
    </row>
    <row r="137" spans="1:9" s="97" customFormat="1" ht="12.75">
      <c r="A137" s="80"/>
      <c r="B137" s="80" t="s">
        <v>245</v>
      </c>
      <c r="C137" s="80"/>
      <c r="D137" s="81" t="s">
        <v>258</v>
      </c>
      <c r="E137" s="82">
        <f>E138</f>
        <v>0</v>
      </c>
      <c r="F137" s="82">
        <f>F138</f>
        <v>5107</v>
      </c>
      <c r="G137" s="82">
        <f>G138</f>
        <v>0</v>
      </c>
      <c r="H137" s="23"/>
      <c r="I137" s="24">
        <f t="shared" si="14"/>
        <v>0</v>
      </c>
    </row>
    <row r="138" spans="1:9" ht="38.25">
      <c r="A138" s="15"/>
      <c r="B138" s="15"/>
      <c r="C138" s="43" t="s">
        <v>257</v>
      </c>
      <c r="D138" s="21" t="s">
        <v>13</v>
      </c>
      <c r="E138" s="42">
        <v>0</v>
      </c>
      <c r="F138" s="22">
        <v>5107</v>
      </c>
      <c r="G138" s="22">
        <v>0</v>
      </c>
      <c r="H138" s="23"/>
      <c r="I138" s="24">
        <f t="shared" si="14"/>
        <v>0</v>
      </c>
    </row>
    <row r="139" spans="1:9" ht="15">
      <c r="A139" s="25">
        <v>854</v>
      </c>
      <c r="B139" s="25"/>
      <c r="C139" s="25"/>
      <c r="D139" s="37" t="s">
        <v>121</v>
      </c>
      <c r="E139" s="38">
        <f>E150+E153+E160+E140+E144+E164</f>
        <v>354009</v>
      </c>
      <c r="F139" s="105">
        <f>F150+F153+F160+F140+F144+F164</f>
        <v>848789.78</v>
      </c>
      <c r="G139" s="38">
        <f>G150+G153+G160+G140+G144+G164</f>
        <v>360705</v>
      </c>
      <c r="H139" s="46">
        <f t="shared" si="15"/>
        <v>1.0189147733532198</v>
      </c>
      <c r="I139" s="13">
        <f t="shared" si="14"/>
        <v>0.424963882105178</v>
      </c>
    </row>
    <row r="140" spans="1:9" ht="15">
      <c r="A140" s="25"/>
      <c r="B140" s="16" t="s">
        <v>122</v>
      </c>
      <c r="C140" s="16"/>
      <c r="D140" s="39" t="s">
        <v>123</v>
      </c>
      <c r="E140" s="40">
        <f>SUM(E141:E143)</f>
        <v>51100</v>
      </c>
      <c r="F140" s="40">
        <f>SUM(F141:F143)</f>
        <v>51100</v>
      </c>
      <c r="G140" s="40">
        <f>SUM(G141:G143)</f>
        <v>51000</v>
      </c>
      <c r="H140" s="32">
        <f t="shared" si="15"/>
        <v>0.9980430528375733</v>
      </c>
      <c r="I140" s="84">
        <f t="shared" si="14"/>
        <v>0.9980430528375733</v>
      </c>
    </row>
    <row r="141" spans="1:9" ht="15">
      <c r="A141" s="25"/>
      <c r="B141" s="16"/>
      <c r="C141" s="15" t="s">
        <v>52</v>
      </c>
      <c r="D141" s="41" t="s">
        <v>53</v>
      </c>
      <c r="E141" s="22">
        <v>50000</v>
      </c>
      <c r="F141" s="22">
        <v>50000</v>
      </c>
      <c r="G141" s="22">
        <v>50000</v>
      </c>
      <c r="H141" s="94">
        <f t="shared" si="15"/>
        <v>1</v>
      </c>
      <c r="I141" s="24">
        <f t="shared" si="14"/>
        <v>1</v>
      </c>
    </row>
    <row r="142" spans="1:9" ht="15">
      <c r="A142" s="25"/>
      <c r="B142" s="25"/>
      <c r="C142" s="15" t="s">
        <v>33</v>
      </c>
      <c r="D142" s="44" t="s">
        <v>61</v>
      </c>
      <c r="E142" s="22">
        <v>100</v>
      </c>
      <c r="F142" s="22">
        <v>100</v>
      </c>
      <c r="G142" s="22">
        <v>0</v>
      </c>
      <c r="H142" s="94">
        <f t="shared" si="15"/>
        <v>0</v>
      </c>
      <c r="I142" s="24">
        <f t="shared" si="14"/>
        <v>0</v>
      </c>
    </row>
    <row r="143" spans="1:9" ht="15">
      <c r="A143" s="25"/>
      <c r="B143" s="25"/>
      <c r="C143" s="15" t="s">
        <v>26</v>
      </c>
      <c r="D143" s="44" t="s">
        <v>27</v>
      </c>
      <c r="E143" s="22">
        <v>1000</v>
      </c>
      <c r="F143" s="22">
        <v>1000</v>
      </c>
      <c r="G143" s="22">
        <v>1000</v>
      </c>
      <c r="H143" s="94">
        <f t="shared" si="15"/>
        <v>1</v>
      </c>
      <c r="I143" s="24">
        <f t="shared" si="14"/>
        <v>1</v>
      </c>
    </row>
    <row r="144" spans="1:9" ht="15">
      <c r="A144" s="25"/>
      <c r="B144" s="16" t="s">
        <v>124</v>
      </c>
      <c r="C144" s="16"/>
      <c r="D144" s="39" t="s">
        <v>125</v>
      </c>
      <c r="E144" s="40">
        <f>SUM(E145:E149)</f>
        <v>28900</v>
      </c>
      <c r="F144" s="40">
        <f>SUM(F145:F149)</f>
        <v>28900</v>
      </c>
      <c r="G144" s="40">
        <f>SUM(G145:G149)</f>
        <v>19800</v>
      </c>
      <c r="H144" s="83">
        <f t="shared" si="15"/>
        <v>0.6851211072664359</v>
      </c>
      <c r="I144" s="84">
        <f t="shared" si="14"/>
        <v>0.6851211072664359</v>
      </c>
    </row>
    <row r="145" spans="1:9" ht="51">
      <c r="A145" s="25"/>
      <c r="B145" s="25"/>
      <c r="C145" s="15" t="s">
        <v>50</v>
      </c>
      <c r="D145" s="45" t="s">
        <v>51</v>
      </c>
      <c r="E145" s="22">
        <v>16000</v>
      </c>
      <c r="F145" s="22">
        <v>14000</v>
      </c>
      <c r="G145" s="22">
        <v>5000</v>
      </c>
      <c r="H145" s="94">
        <f t="shared" si="15"/>
        <v>0.3125</v>
      </c>
      <c r="I145" s="24">
        <f t="shared" si="14"/>
        <v>0.35714285714285715</v>
      </c>
    </row>
    <row r="146" spans="1:9" ht="15">
      <c r="A146" s="25"/>
      <c r="B146" s="25"/>
      <c r="C146" s="15" t="s">
        <v>52</v>
      </c>
      <c r="D146" s="41" t="s">
        <v>53</v>
      </c>
      <c r="E146" s="22">
        <v>12000</v>
      </c>
      <c r="F146" s="22">
        <v>12000</v>
      </c>
      <c r="G146" s="22">
        <v>14000</v>
      </c>
      <c r="H146" s="94">
        <f t="shared" si="15"/>
        <v>1.1666666666666667</v>
      </c>
      <c r="I146" s="24">
        <f t="shared" si="14"/>
        <v>1.1666666666666667</v>
      </c>
    </row>
    <row r="147" spans="1:9" ht="15">
      <c r="A147" s="25"/>
      <c r="B147" s="25"/>
      <c r="C147" s="15" t="s">
        <v>33</v>
      </c>
      <c r="D147" s="44" t="s">
        <v>61</v>
      </c>
      <c r="E147" s="22">
        <v>100</v>
      </c>
      <c r="F147" s="22">
        <v>100</v>
      </c>
      <c r="G147" s="22">
        <v>0</v>
      </c>
      <c r="H147" s="94">
        <f t="shared" si="15"/>
        <v>0</v>
      </c>
      <c r="I147" s="24">
        <f t="shared" si="14"/>
        <v>0</v>
      </c>
    </row>
    <row r="148" spans="1:9" ht="15">
      <c r="A148" s="25"/>
      <c r="B148" s="25"/>
      <c r="C148" s="15" t="s">
        <v>54</v>
      </c>
      <c r="D148" s="44" t="s">
        <v>55</v>
      </c>
      <c r="E148" s="22">
        <v>0</v>
      </c>
      <c r="F148" s="22">
        <v>2000</v>
      </c>
      <c r="G148" s="22">
        <v>0</v>
      </c>
      <c r="H148" s="94"/>
      <c r="I148" s="24">
        <f t="shared" si="14"/>
        <v>0</v>
      </c>
    </row>
    <row r="149" spans="1:9" ht="15">
      <c r="A149" s="25"/>
      <c r="B149" s="25"/>
      <c r="C149" s="15" t="s">
        <v>26</v>
      </c>
      <c r="D149" s="44" t="s">
        <v>27</v>
      </c>
      <c r="E149" s="22">
        <v>800</v>
      </c>
      <c r="F149" s="22">
        <v>800</v>
      </c>
      <c r="G149" s="22">
        <v>800</v>
      </c>
      <c r="H149" s="94">
        <f t="shared" si="15"/>
        <v>1</v>
      </c>
      <c r="I149" s="24">
        <f t="shared" si="14"/>
        <v>1</v>
      </c>
    </row>
    <row r="150" spans="1:9" ht="27.75" customHeight="1">
      <c r="A150" s="15"/>
      <c r="B150" s="16">
        <v>85406</v>
      </c>
      <c r="C150" s="16"/>
      <c r="D150" s="50" t="s">
        <v>126</v>
      </c>
      <c r="E150" s="40">
        <f>SUM(E151:E152)</f>
        <v>5280</v>
      </c>
      <c r="F150" s="40">
        <f>SUM(F151:F152)</f>
        <v>5280</v>
      </c>
      <c r="G150" s="40">
        <f>SUM(G151:G152)</f>
        <v>5280</v>
      </c>
      <c r="H150" s="32">
        <f aca="true" t="shared" si="16" ref="H150:H157">G150/E150</f>
        <v>1</v>
      </c>
      <c r="I150" s="20">
        <f aca="true" t="shared" si="17" ref="I150:I156">G150/F150</f>
        <v>1</v>
      </c>
    </row>
    <row r="151" spans="1:9" ht="51">
      <c r="A151" s="15"/>
      <c r="B151" s="15"/>
      <c r="C151" s="43" t="s">
        <v>50</v>
      </c>
      <c r="D151" s="45" t="s">
        <v>51</v>
      </c>
      <c r="E151" s="42">
        <v>3240</v>
      </c>
      <c r="F151" s="22">
        <v>3240</v>
      </c>
      <c r="G151" s="42">
        <v>3240</v>
      </c>
      <c r="H151" s="23">
        <f t="shared" si="16"/>
        <v>1</v>
      </c>
      <c r="I151" s="24">
        <f t="shared" si="17"/>
        <v>1</v>
      </c>
    </row>
    <row r="152" spans="1:9" ht="12.75">
      <c r="A152" s="15"/>
      <c r="B152" s="15"/>
      <c r="C152" s="43" t="s">
        <v>26</v>
      </c>
      <c r="D152" s="45" t="s">
        <v>27</v>
      </c>
      <c r="E152" s="42">
        <v>2040</v>
      </c>
      <c r="F152" s="22">
        <v>2040</v>
      </c>
      <c r="G152" s="42">
        <v>2040</v>
      </c>
      <c r="H152" s="23">
        <f t="shared" si="16"/>
        <v>1</v>
      </c>
      <c r="I152" s="24">
        <f t="shared" si="17"/>
        <v>1</v>
      </c>
    </row>
    <row r="153" spans="1:9" ht="12.75" customHeight="1">
      <c r="A153" s="15"/>
      <c r="B153" s="16">
        <v>85407</v>
      </c>
      <c r="C153" s="16"/>
      <c r="D153" s="39" t="s">
        <v>127</v>
      </c>
      <c r="E153" s="40">
        <f>SUM(E154:E159)</f>
        <v>12090</v>
      </c>
      <c r="F153" s="40">
        <f>SUM(F154:F159)</f>
        <v>27390</v>
      </c>
      <c r="G153" s="40">
        <f>SUM(G154:G159)</f>
        <v>6560</v>
      </c>
      <c r="H153" s="32">
        <f t="shared" si="16"/>
        <v>0.5425971877584781</v>
      </c>
      <c r="I153" s="20">
        <f t="shared" si="17"/>
        <v>0.23950346841913106</v>
      </c>
    </row>
    <row r="154" spans="1:9" ht="12.75" customHeight="1">
      <c r="A154" s="15"/>
      <c r="B154" s="16"/>
      <c r="C154" s="15" t="s">
        <v>24</v>
      </c>
      <c r="D154" s="47" t="s">
        <v>25</v>
      </c>
      <c r="E154" s="22">
        <v>9300</v>
      </c>
      <c r="F154" s="22">
        <v>9300</v>
      </c>
      <c r="G154" s="22">
        <v>6500</v>
      </c>
      <c r="H154" s="94">
        <f t="shared" si="16"/>
        <v>0.6989247311827957</v>
      </c>
      <c r="I154" s="95">
        <f t="shared" si="17"/>
        <v>0.6989247311827957</v>
      </c>
    </row>
    <row r="155" spans="1:9" ht="51">
      <c r="A155" s="15"/>
      <c r="B155" s="15"/>
      <c r="C155" s="43" t="s">
        <v>50</v>
      </c>
      <c r="D155" s="45" t="s">
        <v>51</v>
      </c>
      <c r="E155" s="42">
        <v>1880</v>
      </c>
      <c r="F155" s="22">
        <v>4680</v>
      </c>
      <c r="G155" s="42">
        <v>0</v>
      </c>
      <c r="H155" s="94">
        <f t="shared" si="16"/>
        <v>0</v>
      </c>
      <c r="I155" s="95">
        <f t="shared" si="17"/>
        <v>0</v>
      </c>
    </row>
    <row r="156" spans="1:9" ht="12.75">
      <c r="A156" s="15"/>
      <c r="B156" s="15"/>
      <c r="C156" s="43" t="s">
        <v>52</v>
      </c>
      <c r="D156" s="44" t="s">
        <v>53</v>
      </c>
      <c r="E156" s="42">
        <v>850</v>
      </c>
      <c r="F156" s="22">
        <v>850</v>
      </c>
      <c r="G156" s="42">
        <v>0</v>
      </c>
      <c r="H156" s="94">
        <f t="shared" si="16"/>
        <v>0</v>
      </c>
      <c r="I156" s="95">
        <f t="shared" si="17"/>
        <v>0</v>
      </c>
    </row>
    <row r="157" spans="1:9" ht="12.75">
      <c r="A157" s="15"/>
      <c r="B157" s="15"/>
      <c r="C157" s="43" t="s">
        <v>26</v>
      </c>
      <c r="D157" s="44" t="s">
        <v>27</v>
      </c>
      <c r="E157" s="42">
        <v>60</v>
      </c>
      <c r="F157" s="22">
        <v>60</v>
      </c>
      <c r="G157" s="42">
        <v>60</v>
      </c>
      <c r="H157" s="23">
        <f t="shared" si="16"/>
        <v>1</v>
      </c>
      <c r="I157" s="24">
        <f aca="true" t="shared" si="18" ref="I157:I171">G157/F157</f>
        <v>1</v>
      </c>
    </row>
    <row r="158" spans="1:9" ht="25.5">
      <c r="A158" s="15"/>
      <c r="B158" s="15"/>
      <c r="C158" s="43" t="s">
        <v>259</v>
      </c>
      <c r="D158" s="45" t="s">
        <v>262</v>
      </c>
      <c r="E158" s="42">
        <v>0</v>
      </c>
      <c r="F158" s="22">
        <v>6500</v>
      </c>
      <c r="G158" s="42">
        <v>0</v>
      </c>
      <c r="H158" s="23"/>
      <c r="I158" s="24">
        <f t="shared" si="18"/>
        <v>0</v>
      </c>
    </row>
    <row r="159" spans="1:9" ht="38.25">
      <c r="A159" s="15"/>
      <c r="B159" s="15"/>
      <c r="C159" s="43" t="s">
        <v>20</v>
      </c>
      <c r="D159" s="96" t="s">
        <v>21</v>
      </c>
      <c r="E159" s="42">
        <v>0</v>
      </c>
      <c r="F159" s="22">
        <v>6000</v>
      </c>
      <c r="G159" s="42">
        <v>0</v>
      </c>
      <c r="H159" s="23"/>
      <c r="I159" s="24">
        <f t="shared" si="18"/>
        <v>0</v>
      </c>
    </row>
    <row r="160" spans="1:9" ht="12.75">
      <c r="A160" s="15"/>
      <c r="B160" s="16">
        <v>85410</v>
      </c>
      <c r="C160" s="16"/>
      <c r="D160" s="39" t="s">
        <v>128</v>
      </c>
      <c r="E160" s="40">
        <f>SUM(E161:E163)</f>
        <v>256639</v>
      </c>
      <c r="F160" s="40">
        <f>SUM(F161:F163)</f>
        <v>296639</v>
      </c>
      <c r="G160" s="40">
        <f>SUM(G161:G163)</f>
        <v>278065</v>
      </c>
      <c r="H160" s="32">
        <f>G160/E160</f>
        <v>1.0834869213174927</v>
      </c>
      <c r="I160" s="20">
        <f t="shared" si="18"/>
        <v>0.9373851718755795</v>
      </c>
    </row>
    <row r="161" spans="1:9" ht="51">
      <c r="A161" s="15"/>
      <c r="B161" s="15"/>
      <c r="C161" s="43" t="s">
        <v>50</v>
      </c>
      <c r="D161" s="45" t="s">
        <v>51</v>
      </c>
      <c r="E161" s="42">
        <v>7584</v>
      </c>
      <c r="F161" s="22">
        <v>7584</v>
      </c>
      <c r="G161" s="42">
        <v>7460</v>
      </c>
      <c r="H161" s="94">
        <f aca="true" t="shared" si="19" ref="H161:H170">G161/E161</f>
        <v>0.9836497890295358</v>
      </c>
      <c r="I161" s="95">
        <f t="shared" si="18"/>
        <v>0.9836497890295358</v>
      </c>
    </row>
    <row r="162" spans="1:9" ht="12.75">
      <c r="A162" s="15"/>
      <c r="B162" s="15"/>
      <c r="C162" s="43" t="s">
        <v>52</v>
      </c>
      <c r="D162" s="44" t="s">
        <v>53</v>
      </c>
      <c r="E162" s="42">
        <v>248830</v>
      </c>
      <c r="F162" s="22">
        <v>288830</v>
      </c>
      <c r="G162" s="42">
        <v>270500</v>
      </c>
      <c r="H162" s="94">
        <f t="shared" si="19"/>
        <v>1.0870875698267894</v>
      </c>
      <c r="I162" s="95">
        <f t="shared" si="18"/>
        <v>0.9365370633244469</v>
      </c>
    </row>
    <row r="163" spans="1:9" ht="12.75">
      <c r="A163" s="15"/>
      <c r="B163" s="15"/>
      <c r="C163" s="43" t="s">
        <v>33</v>
      </c>
      <c r="D163" s="45" t="s">
        <v>61</v>
      </c>
      <c r="E163" s="42">
        <v>225</v>
      </c>
      <c r="F163" s="22">
        <v>225</v>
      </c>
      <c r="G163" s="42">
        <v>105</v>
      </c>
      <c r="H163" s="94">
        <f t="shared" si="19"/>
        <v>0.4666666666666667</v>
      </c>
      <c r="I163" s="95">
        <f t="shared" si="18"/>
        <v>0.4666666666666667</v>
      </c>
    </row>
    <row r="164" spans="1:9" ht="12.75">
      <c r="A164" s="15"/>
      <c r="B164" s="80" t="s">
        <v>226</v>
      </c>
      <c r="C164" s="80"/>
      <c r="D164" s="87" t="s">
        <v>231</v>
      </c>
      <c r="E164" s="82">
        <f>SUM(E165:E167)</f>
        <v>0</v>
      </c>
      <c r="F164" s="104">
        <f>SUM(F165:F167)</f>
        <v>439480.77999999997</v>
      </c>
      <c r="G164" s="82">
        <f>SUM(G165:G167)</f>
        <v>0</v>
      </c>
      <c r="H164" s="94"/>
      <c r="I164" s="20">
        <f t="shared" si="18"/>
        <v>0</v>
      </c>
    </row>
    <row r="165" spans="1:9" ht="25.5">
      <c r="A165" s="15"/>
      <c r="B165" s="15"/>
      <c r="C165" s="43" t="s">
        <v>94</v>
      </c>
      <c r="D165" s="45" t="s">
        <v>95</v>
      </c>
      <c r="E165" s="42">
        <v>0</v>
      </c>
      <c r="F165" s="22">
        <v>14400</v>
      </c>
      <c r="G165" s="42">
        <v>0</v>
      </c>
      <c r="H165" s="94"/>
      <c r="I165" s="95">
        <f t="shared" si="18"/>
        <v>0</v>
      </c>
    </row>
    <row r="166" spans="1:9" ht="38.25">
      <c r="A166" s="15"/>
      <c r="B166" s="15"/>
      <c r="C166" s="43" t="s">
        <v>227</v>
      </c>
      <c r="D166" s="86" t="s">
        <v>21</v>
      </c>
      <c r="E166" s="42">
        <v>0</v>
      </c>
      <c r="F166" s="103">
        <v>289267.47</v>
      </c>
      <c r="G166" s="42">
        <v>0</v>
      </c>
      <c r="H166" s="94"/>
      <c r="I166" s="95">
        <f t="shared" si="18"/>
        <v>0</v>
      </c>
    </row>
    <row r="167" spans="1:9" ht="38.25">
      <c r="A167" s="15"/>
      <c r="B167" s="15"/>
      <c r="C167" s="43" t="s">
        <v>228</v>
      </c>
      <c r="D167" s="86" t="s">
        <v>21</v>
      </c>
      <c r="E167" s="42">
        <v>0</v>
      </c>
      <c r="F167" s="103">
        <v>135813.31</v>
      </c>
      <c r="G167" s="42">
        <v>0</v>
      </c>
      <c r="H167" s="94"/>
      <c r="I167" s="95">
        <f t="shared" si="18"/>
        <v>0</v>
      </c>
    </row>
    <row r="168" spans="1:9" ht="15">
      <c r="A168" s="25" t="s">
        <v>129</v>
      </c>
      <c r="B168" s="25"/>
      <c r="C168" s="25"/>
      <c r="D168" s="49" t="s">
        <v>130</v>
      </c>
      <c r="E168" s="38">
        <f aca="true" t="shared" si="20" ref="E168:G169">SUM(E169)</f>
        <v>1000</v>
      </c>
      <c r="F168" s="38">
        <f t="shared" si="20"/>
        <v>1000</v>
      </c>
      <c r="G168" s="38">
        <f t="shared" si="20"/>
        <v>1000</v>
      </c>
      <c r="H168" s="83">
        <f t="shared" si="19"/>
        <v>1</v>
      </c>
      <c r="I168" s="20">
        <f t="shared" si="18"/>
        <v>1</v>
      </c>
    </row>
    <row r="169" spans="1:9" ht="12.75">
      <c r="A169" s="16"/>
      <c r="B169" s="16" t="s">
        <v>131</v>
      </c>
      <c r="C169" s="16"/>
      <c r="D169" s="50" t="s">
        <v>132</v>
      </c>
      <c r="E169" s="40">
        <f t="shared" si="20"/>
        <v>1000</v>
      </c>
      <c r="F169" s="40">
        <f t="shared" si="20"/>
        <v>1000</v>
      </c>
      <c r="G169" s="40">
        <f t="shared" si="20"/>
        <v>1000</v>
      </c>
      <c r="H169" s="83">
        <f t="shared" si="19"/>
        <v>1</v>
      </c>
      <c r="I169" s="20">
        <f t="shared" si="18"/>
        <v>1</v>
      </c>
    </row>
    <row r="170" spans="1:9" ht="12.75">
      <c r="A170" s="15"/>
      <c r="B170" s="43"/>
      <c r="C170" s="43" t="s">
        <v>33</v>
      </c>
      <c r="D170" s="44" t="s">
        <v>61</v>
      </c>
      <c r="E170" s="42">
        <v>1000</v>
      </c>
      <c r="F170" s="22">
        <v>1000</v>
      </c>
      <c r="G170" s="42">
        <v>1000</v>
      </c>
      <c r="H170" s="94">
        <f t="shared" si="19"/>
        <v>1</v>
      </c>
      <c r="I170" s="95">
        <f t="shared" si="18"/>
        <v>1</v>
      </c>
    </row>
    <row r="171" spans="1:9" ht="15">
      <c r="A171" s="43"/>
      <c r="B171" s="43"/>
      <c r="C171" s="43"/>
      <c r="D171" s="52" t="s">
        <v>133</v>
      </c>
      <c r="E171" s="38">
        <f>SUM(E168+E139+E106+E100+E72+E65+E61+E53+E37+E30+E24+E17+E9+F175+E128)</f>
        <v>75455620</v>
      </c>
      <c r="F171" s="105">
        <f>SUM(F168+F139+F106+F100+F72+F65+F61+F53+F37+F30+F24+F17+F9+G175+F128+F50)</f>
        <v>78314864.78</v>
      </c>
      <c r="G171" s="38">
        <f>SUM(G168+G139+G106+G100+G72+G65+G61+G53+G37+G30+G24+G17+G9+H175+G128)</f>
        <v>84050150</v>
      </c>
      <c r="H171" s="46">
        <f>G171/E171</f>
        <v>1.1139017875673145</v>
      </c>
      <c r="I171" s="13">
        <f t="shared" si="18"/>
        <v>1.0732336732766048</v>
      </c>
    </row>
    <row r="172" spans="1:9" ht="12.75">
      <c r="A172" s="53"/>
      <c r="B172" s="53"/>
      <c r="C172" s="53"/>
      <c r="D172" s="54"/>
      <c r="I172" s="55"/>
    </row>
    <row r="173" spans="4:9" ht="12.75">
      <c r="D173" t="s">
        <v>84</v>
      </c>
      <c r="E173" t="s">
        <v>84</v>
      </c>
      <c r="I173" s="55"/>
    </row>
  </sheetData>
  <autoFilter ref="A7:I171"/>
  <mergeCells count="1">
    <mergeCell ref="A5:I5"/>
  </mergeCells>
  <printOptions horizontalCentered="1"/>
  <pageMargins left="0.5905511811023623" right="0.3937007874015748" top="0.5905511811023623" bottom="0.7874015748031497" header="0.31496062992125984" footer="0.5118110236220472"/>
  <pageSetup horizontalDpi="600" verticalDpi="600" orientation="landscape" paperSize="9" scale="85" r:id="rId1"/>
  <rowBreaks count="6" manualBreakCount="6">
    <brk id="29" max="8" man="1"/>
    <brk id="49" max="8" man="1"/>
    <brk id="71" max="8" man="1"/>
    <brk id="99" max="8" man="1"/>
    <brk id="122" max="8" man="1"/>
    <brk id="1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Zgierzu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</dc:creator>
  <cp:keywords/>
  <dc:description/>
  <cp:lastModifiedBy>SPZ</cp:lastModifiedBy>
  <cp:lastPrinted>2007-12-31T08:26:08Z</cp:lastPrinted>
  <dcterms:created xsi:type="dcterms:W3CDTF">2005-12-08T13:41:10Z</dcterms:created>
  <dcterms:modified xsi:type="dcterms:W3CDTF">2008-01-04T14:23:01Z</dcterms:modified>
  <cp:category/>
  <cp:version/>
  <cp:contentType/>
  <cp:contentStatus/>
</cp:coreProperties>
</file>