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Wydatki ogółem_2009" sheetId="1" r:id="rId1"/>
    <sheet name="Wydatki własne" sheetId="2" r:id="rId2"/>
    <sheet name="Wydatki zlecone" sheetId="3" r:id="rId3"/>
    <sheet name="Dochody zlecone" sheetId="4" r:id="rId4"/>
    <sheet name="Dochody własne" sheetId="5" r:id="rId5"/>
    <sheet name="Dochody ogółem_2009" sheetId="6" r:id="rId6"/>
    <sheet name="moje zestawienie" sheetId="7" r:id="rId7"/>
  </sheets>
  <definedNames>
    <definedName name="_xlnm._FilterDatabase" localSheetId="5" hidden="1">'Dochody ogółem_2009'!$A$7:$I$179</definedName>
    <definedName name="_xlnm.Print_Area" localSheetId="5">'Dochody ogółem_2009'!$A$1:$I$179</definedName>
    <definedName name="_xlnm.Print_Area" localSheetId="4">'Dochody własne'!$A$1:$I$163</definedName>
    <definedName name="_xlnm.Print_Area" localSheetId="0">'Wydatki ogółem_2009'!$A$1:$N$99</definedName>
    <definedName name="_xlnm.Print_Area" localSheetId="1">'Wydatki własne'!$A$1:$N$79</definedName>
    <definedName name="_xlnm.Print_Area" localSheetId="2">'Wydatki zlecone'!$A$1:$N$30</definedName>
    <definedName name="_xlnm.Print_Titles" localSheetId="5">'Dochody ogółem_2009'!$8:$8</definedName>
    <definedName name="_xlnm.Print_Titles" localSheetId="0">'Wydatki ogółem_2009'!$10:$10</definedName>
  </definedNames>
  <calcPr fullCalcOnLoad="1"/>
</workbook>
</file>

<file path=xl/sharedStrings.xml><?xml version="1.0" encoding="utf-8"?>
<sst xmlns="http://schemas.openxmlformats.org/spreadsheetml/2006/main" count="1245" uniqueCount="306">
  <si>
    <t>Załącznik nr 1</t>
  </si>
  <si>
    <t>Rady Powiatu Zgierskiego</t>
  </si>
  <si>
    <t>w zł</t>
  </si>
  <si>
    <t>Dział</t>
  </si>
  <si>
    <t>Rozdz.</t>
  </si>
  <si>
    <t>§</t>
  </si>
  <si>
    <t>Treść</t>
  </si>
  <si>
    <t>Wsk. 7:5</t>
  </si>
  <si>
    <t>Wsk. 7:6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</si>
  <si>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</si>
  <si>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</si>
  <si>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</si>
  <si>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</si>
  <si>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</si>
  <si>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</si>
  <si>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</si>
  <si>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</si>
  <si>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</si>
  <si>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01027</t>
  </si>
  <si>
    <t>Agencja Restrukturyzacji i Modernizacji Rolnictwa</t>
  </si>
  <si>
    <t>2700</t>
  </si>
  <si>
    <t>Środki na dofinansowanie własnych zadań bieżących gmin (związków gmin), powiatów (związków powiatów), samorządów województw, pozyskane z innych źródeł</t>
  </si>
  <si>
    <t>Transport i łączność</t>
  </si>
  <si>
    <t>Drogi publiczne powiatowe</t>
  </si>
  <si>
    <t>0690</t>
  </si>
  <si>
    <t>Wpływy z różnych opłat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</si>
  <si>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</si>
  <si>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</si>
  <si>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</si>
  <si>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</si>
  <si>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</si>
  <si>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</si>
  <si>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0840</t>
  </si>
  <si>
    <t>0920</t>
  </si>
  <si>
    <t xml:space="preserve">Pozostałe odsetki </t>
  </si>
  <si>
    <t>2360</t>
  </si>
  <si>
    <t>Dochody JST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</si>
  <si>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</si>
  <si>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</si>
  <si>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</si>
  <si>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</si>
  <si>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</si>
  <si>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</si>
  <si>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</si>
  <si>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</si>
  <si>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75011</t>
  </si>
  <si>
    <t>Urzędy wojewódzkie</t>
  </si>
  <si>
    <t xml:space="preserve">Starostwa powiatowe </t>
  </si>
  <si>
    <t>0420</t>
  </si>
  <si>
    <t>Wpływy z opłaty komunikacyjnej</t>
  </si>
  <si>
    <t>0750</t>
  </si>
  <si>
    <t>Dochody z najmu i dzierżawy składników majątkowych Skarbu Państwa, JST lub innych jednostek zaliczanych do sektora finansów publicznych oraz innych umów o podobnym charakterze</t>
  </si>
  <si>
    <t>0830</t>
  </si>
  <si>
    <t>Wpływy z usług</t>
  </si>
  <si>
    <t>0960</t>
  </si>
  <si>
    <t>Otrzymane spadki, zapisy i darowizny w postaci pieniężnej</t>
  </si>
  <si>
    <t>75045</t>
  </si>
  <si>
    <t>Komisje poborowe</t>
  </si>
  <si>
    <t xml:space="preserve"> Dotacje celowe otrzymane z budżetu państwa na zadania bieżące realizowane przez powiat na podstawie porozumień z organami administracji rządowej</t>
  </si>
  <si>
    <t>Bezpieczeństwo publiczne i ochrona przeciwpożarowa</t>
  </si>
  <si>
    <t xml:space="preserve">Komendy powiatowe PSP </t>
  </si>
  <si>
    <t>Pozostałe odsetki</t>
  </si>
  <si>
    <t>6300</t>
  </si>
  <si>
    <t>Wpływy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</si>
  <si>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</si>
  <si>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</si>
  <si>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</si>
  <si>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</si>
  <si>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</si>
  <si>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</si>
  <si>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</si>
  <si>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</si>
  <si>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</si>
  <si>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</si>
  <si>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</si>
  <si>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</si>
  <si>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</si>
  <si>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</si>
  <si>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</si>
  <si>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</si>
  <si>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</si>
  <si>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</si>
  <si>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Oświata i wychowanie</t>
  </si>
  <si>
    <t>Szkoły podstawowe specjalne</t>
  </si>
  <si>
    <t xml:space="preserve"> </t>
  </si>
  <si>
    <t>Licea ogólnokształacące</t>
  </si>
  <si>
    <t>Szkoły zawodowe</t>
  </si>
  <si>
    <t>0870</t>
  </si>
  <si>
    <t>Wpływy ze sprzedaży składników majątkowych</t>
  </si>
  <si>
    <t>80134</t>
  </si>
  <si>
    <t>Szkoły zawodowe specjalne</t>
  </si>
  <si>
    <t>Wpływy ze sprzedaży wyrobów</t>
  </si>
  <si>
    <t>80195</t>
  </si>
  <si>
    <t>Pozostała działalność</t>
  </si>
  <si>
    <t>2130</t>
  </si>
  <si>
    <t>Dotacje celowe otrzymane z budżetu państwa na realizację bieżących zadań własnych powiatu</t>
  </si>
  <si>
    <t>851</t>
  </si>
  <si>
    <t>Ochrona zdrowia</t>
  </si>
  <si>
    <t>85121</t>
  </si>
  <si>
    <t>Lecznictwo ambulatoryjne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</si>
  <si>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</si>
  <si>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</si>
  <si>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</si>
  <si>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</si>
  <si>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</si>
  <si>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 - wychowawcze</t>
  </si>
  <si>
    <t>2320</t>
  </si>
  <si>
    <t>Dotacje celowe przekazane dla powiatu na zadania bieżące realizowane na podstawie porozumień (umów) między JST</t>
  </si>
  <si>
    <t>85202</t>
  </si>
  <si>
    <t>Domy pomocy społecznej</t>
  </si>
  <si>
    <t>85203</t>
  </si>
  <si>
    <t>Ośrodki wsparcia</t>
  </si>
  <si>
    <t>85204</t>
  </si>
  <si>
    <t>Rodziny zastępcze</t>
  </si>
  <si>
    <t>Dotacje celowe otrzymane z powiatu na zadania bieżace realizowane na podstawie (umów) miedzy JST</t>
  </si>
  <si>
    <t>853</t>
  </si>
  <si>
    <t>Pozostałe zadania w zakresie polityki społecznej</t>
  </si>
  <si>
    <t>85324</t>
  </si>
  <si>
    <t>PFRON</t>
  </si>
  <si>
    <t>85333</t>
  </si>
  <si>
    <t>Powiatowe urzędy pracy</t>
  </si>
  <si>
    <t>Edukacyjna opieka wychowawcza</t>
  </si>
  <si>
    <t>85402</t>
  </si>
  <si>
    <t>Specjalne ośrodki wychowawcze</t>
  </si>
  <si>
    <t>85403</t>
  </si>
  <si>
    <t>Specjalne ośrodki szkolno - wychowawcze</t>
  </si>
  <si>
    <t>Poradnie psychologiczno - pedagogiczne, w tym inne poradnie specjalistyczne</t>
  </si>
  <si>
    <t>Placówki wychowania pozaszkolnego</t>
  </si>
  <si>
    <t>Internaty i bursy szkolne</t>
  </si>
  <si>
    <t>900</t>
  </si>
  <si>
    <t>Gospodarka komunalna i ochrona środowiska</t>
  </si>
  <si>
    <t>90011</t>
  </si>
  <si>
    <t>Fundusz Ochrony Środowiska i Gospodarki Wodnej</t>
  </si>
  <si>
    <t>Razem:</t>
  </si>
  <si>
    <t>Dz.</t>
  </si>
  <si>
    <t xml:space="preserve">Rozdz. </t>
  </si>
  <si>
    <t>w tym:</t>
  </si>
  <si>
    <t>Wsk. 6:4</t>
  </si>
  <si>
    <t>Wsk. 6:5</t>
  </si>
  <si>
    <t>Wydatki bieżące</t>
  </si>
  <si>
    <t>z tego:</t>
  </si>
  <si>
    <t>Wynagrodzenia i pochodne</t>
  </si>
  <si>
    <t>Dotacje</t>
  </si>
  <si>
    <t>Wydatki na obsługę długu</t>
  </si>
  <si>
    <t>Pozostałe wydatki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</si>
  <si>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</si>
  <si>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</si>
  <si>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</si>
  <si>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</si>
  <si>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</si>
  <si>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</si>
  <si>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</si>
  <si>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</si>
  <si>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</si>
  <si>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</si>
  <si>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</si>
  <si>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</si>
  <si>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</si>
  <si>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</si>
  <si>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02002</t>
  </si>
  <si>
    <t>Nadzór nad gospodarką leśną</t>
  </si>
  <si>
    <t>600</t>
  </si>
  <si>
    <t>60014</t>
  </si>
  <si>
    <t>700</t>
  </si>
  <si>
    <t>70005</t>
  </si>
  <si>
    <t>750</t>
  </si>
  <si>
    <t>75019</t>
  </si>
  <si>
    <t>Rady powiatów</t>
  </si>
  <si>
    <t>75020</t>
  </si>
  <si>
    <t>Starostwa powiatowe</t>
  </si>
  <si>
    <t>75075</t>
  </si>
  <si>
    <t>Promocja JST</t>
  </si>
  <si>
    <t>754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</si>
  <si>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</si>
  <si>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</si>
  <si>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</si>
  <si>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</si>
  <si>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</si>
  <si>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JST</t>
  </si>
  <si>
    <t>75818</t>
  </si>
  <si>
    <t>Rezerwy ogólne i celowe</t>
  </si>
  <si>
    <t>801</t>
  </si>
  <si>
    <t>80102</t>
  </si>
  <si>
    <t>80110</t>
  </si>
  <si>
    <t>Gimnazja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</si>
  <si>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</si>
  <si>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</si>
  <si>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</si>
  <si>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</si>
  <si>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</si>
  <si>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</si>
  <si>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</si>
  <si>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80146</t>
  </si>
  <si>
    <t xml:space="preserve">Dokształcanie i doskonalenie nauczycieli </t>
  </si>
  <si>
    <t>85111</t>
  </si>
  <si>
    <t>Szpitale ogólne</t>
  </si>
  <si>
    <t>Składki na ubezpieczenie zdrowotne oraz świadczenia dla osób nieobjętych obowiązkiem ubezpieczenia zdrowotnego</t>
  </si>
  <si>
    <t>85195</t>
  </si>
  <si>
    <t>85218</t>
  </si>
  <si>
    <t>Powiatowe centra pomocy rodzinie</t>
  </si>
  <si>
    <t>854</t>
  </si>
  <si>
    <t>85401</t>
  </si>
  <si>
    <t>Świetlice szkolne</t>
  </si>
  <si>
    <t>85406</t>
  </si>
  <si>
    <t>Poradnie psychologiczno - pedagogiczne, w tym poradnie specjalistyczne</t>
  </si>
  <si>
    <t>85407</t>
  </si>
  <si>
    <t>85410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</si>
  <si>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</si>
  <si>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</si>
  <si>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</si>
  <si>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</si>
  <si>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</si>
  <si>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</si>
  <si>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</si>
  <si>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</si>
  <si>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</si>
  <si>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</si>
  <si>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</si>
  <si>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</si>
  <si>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2710</t>
  </si>
  <si>
    <t>Wpływy z tytułu pomocy finansowej udzielanej między jednostkami samorządu terytorialnego na dofinansowanie własnych zadań bieżących</t>
  </si>
  <si>
    <t>6260</t>
  </si>
  <si>
    <t>2690</t>
  </si>
  <si>
    <t>85415</t>
  </si>
  <si>
    <t>Dotacje otrzymane z funduszy celowych na finansowanie lub dofinansowanie kosztów realizacji inwestycji i zakupów inwestycyjnych jednostek sektora finansów publicznych</t>
  </si>
  <si>
    <t>Środki z Funduszu Pracy otrzymane przez powiat z przeznaczeniem na finansowanie kosztów wynagrodzenia i składek na ubezpieczenia społeczne pracowników powiatowego urzędu pracy</t>
  </si>
  <si>
    <t>Pomoc materialna dla uczniów</t>
  </si>
  <si>
    <t>Wydatki majątkowe</t>
  </si>
  <si>
    <t xml:space="preserve">Wpływy ze sprzedaży wyrobów </t>
  </si>
  <si>
    <t>Załącznik nr 4</t>
  </si>
  <si>
    <t>01028</t>
  </si>
  <si>
    <t>751</t>
  </si>
  <si>
    <t>75109</t>
  </si>
  <si>
    <t>75495</t>
  </si>
  <si>
    <t>85311</t>
  </si>
  <si>
    <t>85334</t>
  </si>
  <si>
    <t>92114</t>
  </si>
  <si>
    <t>Fundusz Ochrony Gruntów Rolnych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</si>
  <si>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</si>
  <si>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</si>
  <si>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Rehabilitacja zawodowa i społeczna osób niepełnosprawnych</t>
  </si>
  <si>
    <t>Pomoc dla repatriantów</t>
  </si>
  <si>
    <t>Pozostałe instytucje kultury</t>
  </si>
  <si>
    <t>75421</t>
  </si>
  <si>
    <t>Zarządzanie kryzysowe</t>
  </si>
  <si>
    <t>2110</t>
  </si>
  <si>
    <t>Pomoc dla repetriantów</t>
  </si>
  <si>
    <t>2440</t>
  </si>
  <si>
    <t>6430</t>
  </si>
  <si>
    <t>Dotacje otrzymane z funduszy celowych na realizację zadań bieżących jednostek sektora finansów publicznych</t>
  </si>
  <si>
    <t>Dotacje celowe otrzymane z budżetu państwa na realizację inwestycji i zakupów inwestycyjnych własnych powiatu</t>
  </si>
  <si>
    <t>Załącznik nr 2</t>
  </si>
  <si>
    <t>Załącznik nr 3</t>
  </si>
  <si>
    <t>Załącznik nr 5</t>
  </si>
  <si>
    <t>Załącznik nr 6</t>
  </si>
  <si>
    <t>do uchwały nr</t>
  </si>
  <si>
    <t xml:space="preserve">z dnia </t>
  </si>
  <si>
    <t>Wydatki ogółem - 2009 rok</t>
  </si>
  <si>
    <t>Plan pierwotny 2008 r.</t>
  </si>
  <si>
    <t>Przewidywane wykonanie 2008 r.</t>
  </si>
  <si>
    <t>Wydatki zadania własne - 2009 rok</t>
  </si>
  <si>
    <t>Wydatki zadania zlecone - 2009 rok</t>
  </si>
  <si>
    <t xml:space="preserve">do uchwały nr </t>
  </si>
  <si>
    <t>Dochody zadania zlecone - 2009 rok</t>
  </si>
  <si>
    <t>80148</t>
  </si>
  <si>
    <t>Stołówki szkolne</t>
  </si>
  <si>
    <t>Płace i pochodne</t>
  </si>
  <si>
    <t>85404</t>
  </si>
  <si>
    <t>85419</t>
  </si>
  <si>
    <t>Projekt planu finansowego na 2009</t>
  </si>
  <si>
    <t>630</t>
  </si>
  <si>
    <t>Turystyka</t>
  </si>
  <si>
    <t>63095</t>
  </si>
  <si>
    <t xml:space="preserve">   </t>
  </si>
  <si>
    <t>Dochody  ogółem - 2009 rok</t>
  </si>
  <si>
    <t xml:space="preserve">do uchwały </t>
  </si>
  <si>
    <t>Dochody zadania własne - 2009 rok</t>
  </si>
  <si>
    <t>Wczesne wspomaganie rozwoju dziecka</t>
  </si>
  <si>
    <t>Ośrodki rewalidacyjno-wychowawcze</t>
  </si>
  <si>
    <t>0770</t>
  </si>
  <si>
    <t>Wpłaty z tytułu odpłatnego nabycia prawa własności oraz prawa użytkowania wieczystego nieruchomości</t>
  </si>
  <si>
    <t>6610</t>
  </si>
  <si>
    <t>60095</t>
  </si>
  <si>
    <t>2310</t>
  </si>
  <si>
    <t>2889</t>
  </si>
  <si>
    <t>75618</t>
  </si>
  <si>
    <t>0490</t>
  </si>
  <si>
    <t>0910</t>
  </si>
  <si>
    <t>2120</t>
  </si>
  <si>
    <t>Dotacje celowe otrzymane z gminy na inwestycje i zakupy inwestycyjne realizowane na podstawie porozumień (umów) między jednostkami samorządu terytorialnego</t>
  </si>
  <si>
    <t>Odsetki od nieterminowych wpłat z tytułu podatków i opłat</t>
  </si>
  <si>
    <t>Dotacje celowe otrzymane z gminy na zadania bieżące realizowane na podstawie porozumień (umów) między jednostkami samorządu terytorialnego</t>
  </si>
  <si>
    <t>Dotacja celowa otrzymana przez jednostkę samorządu terytorialnego do innej jednostki samorządu terytorialnego bedącej instytucją wdrażającą na zadania bieżące realizowane na podstawie porozumień (umów)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</si>
  <si>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</si>
  <si>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</si>
  <si>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Dotacje celowe otrzymane z budżetu państwa na zadania bieżące realizowane przez powiat na podstawie porozumień z organami administracji rządowej</t>
  </si>
  <si>
    <t>75023</t>
  </si>
  <si>
    <t>75405</t>
  </si>
  <si>
    <t>Urzędy gmin (miast i miast na prawach powiatu)</t>
  </si>
  <si>
    <t>Komendy powiatowe Policji</t>
  </si>
  <si>
    <t>Projekt planu na 2009 r.</t>
  </si>
  <si>
    <t>Projekt planu na 2009r.</t>
  </si>
  <si>
    <t>2888</t>
  </si>
  <si>
    <t>8538</t>
  </si>
  <si>
    <t>Środki pochodzące z budżetu Unii Europejskiej przeznaczone na finansowanie programów i projektów realizowanych przez jednostki sektora finansów publicznych</t>
  </si>
  <si>
    <t>Dotacja celowa otrzymana przez jednostkę samorządu terytorialnego od innej jednostki samorządu terytorialnego bedącej instytucją wdrażającą na zadania bieżące realizowane na podstawie porozumień (umów)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</si>
</sst>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"/>
    <numFmt numFmtId="169" formatCode="#,##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0" xfId="5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54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54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54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0" xfId="54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54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64" fontId="7" fillId="0" borderId="10" xfId="54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54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164" fontId="6" fillId="0" borderId="10" xfId="54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00" zoomScalePageLayoutView="0" workbookViewId="0" topLeftCell="A70">
      <selection activeCell="L19" sqref="L19"/>
    </sheetView>
  </sheetViews>
  <sheetFormatPr defaultColWidth="9.00390625" defaultRowHeight="12.75"/>
  <cols>
    <col min="1" max="1" width="5.00390625" style="56" customWidth="1"/>
    <col min="2" max="2" width="8.625" style="57" customWidth="1"/>
    <col min="3" max="3" width="38.25390625" style="58" customWidth="1"/>
    <col min="4" max="4" width="10.375" style="0" customWidth="1"/>
    <col min="5" max="5" width="13.375" style="0" customWidth="1"/>
    <col min="6" max="6" width="14.75390625" style="0" customWidth="1"/>
    <col min="7" max="7" width="11.25390625" style="0" customWidth="1"/>
    <col min="8" max="8" width="13.375" style="0" customWidth="1"/>
    <col min="9" max="9" width="9.25390625" style="0" customWidth="1"/>
    <col min="10" max="10" width="10.375" style="0" customWidth="1"/>
    <col min="11" max="11" width="10.875" style="0" customWidth="1"/>
    <col min="12" max="12" width="12.375" style="0" customWidth="1"/>
    <col min="13" max="13" width="9.25390625" style="0" bestFit="1" customWidth="1"/>
    <col min="14" max="14" width="7.00390625" style="0" customWidth="1"/>
  </cols>
  <sheetData>
    <row r="1" ht="12.75">
      <c r="K1" t="s">
        <v>229</v>
      </c>
    </row>
    <row r="2" ht="12.75">
      <c r="K2" s="2" t="s">
        <v>255</v>
      </c>
    </row>
    <row r="3" ht="12.75">
      <c r="K3" s="2" t="s">
        <v>1</v>
      </c>
    </row>
    <row r="4" ht="12.75">
      <c r="K4" s="2" t="s">
        <v>256</v>
      </c>
    </row>
    <row r="5" spans="1:14" ht="19.5" customHeight="1">
      <c r="A5" s="137" t="s">
        <v>257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3" ht="19.5" customHeight="1">
      <c r="A6" s="3"/>
      <c r="B6" s="3"/>
      <c r="C6" s="3"/>
    </row>
    <row r="7" spans="1:14" ht="12.75" customHeight="1">
      <c r="A7" s="130" t="s">
        <v>134</v>
      </c>
      <c r="B7" s="130" t="s">
        <v>135</v>
      </c>
      <c r="C7" s="133" t="s">
        <v>6</v>
      </c>
      <c r="D7" s="131" t="s">
        <v>258</v>
      </c>
      <c r="E7" s="132" t="s">
        <v>259</v>
      </c>
      <c r="F7" s="131" t="s">
        <v>300</v>
      </c>
      <c r="G7" s="141" t="s">
        <v>136</v>
      </c>
      <c r="H7" s="142"/>
      <c r="I7" s="142"/>
      <c r="J7" s="142"/>
      <c r="K7" s="142"/>
      <c r="L7" s="142"/>
      <c r="M7" s="134" t="s">
        <v>137</v>
      </c>
      <c r="N7" s="134" t="s">
        <v>138</v>
      </c>
    </row>
    <row r="8" spans="1:14" ht="12.75">
      <c r="A8" s="130"/>
      <c r="B8" s="130"/>
      <c r="C8" s="133"/>
      <c r="D8" s="131"/>
      <c r="E8" s="132"/>
      <c r="F8" s="131"/>
      <c r="G8" s="143" t="s">
        <v>139</v>
      </c>
      <c r="H8" s="145" t="s">
        <v>140</v>
      </c>
      <c r="I8" s="146"/>
      <c r="J8" s="146"/>
      <c r="K8" s="147"/>
      <c r="L8" s="143" t="s">
        <v>227</v>
      </c>
      <c r="M8" s="135"/>
      <c r="N8" s="135"/>
    </row>
    <row r="9" spans="1:14" ht="41.25" customHeight="1">
      <c r="A9" s="130"/>
      <c r="B9" s="130"/>
      <c r="C9" s="133"/>
      <c r="D9" s="131"/>
      <c r="E9" s="132"/>
      <c r="F9" s="131"/>
      <c r="G9" s="144"/>
      <c r="H9" s="59" t="s">
        <v>141</v>
      </c>
      <c r="I9" s="60" t="s">
        <v>142</v>
      </c>
      <c r="J9" s="60" t="s">
        <v>143</v>
      </c>
      <c r="K9" s="60" t="s">
        <v>144</v>
      </c>
      <c r="L9" s="144"/>
      <c r="M9" s="136"/>
      <c r="N9" s="136"/>
    </row>
    <row r="10" spans="1:14" ht="9" customHeight="1" thickBot="1">
      <c r="A10" s="8" t="s">
        <v>145</v>
      </c>
      <c r="B10" s="8" t="s">
        <v>146</v>
      </c>
      <c r="C10" s="8" t="s">
        <v>147</v>
      </c>
      <c r="D10" s="8" t="s">
        <v>148</v>
      </c>
      <c r="E10" s="8" t="s">
        <v>149</v>
      </c>
      <c r="F10" s="8" t="s">
        <v>150</v>
      </c>
      <c r="G10" s="8" t="s">
        <v>151</v>
      </c>
      <c r="H10" s="8" t="s">
        <v>152</v>
      </c>
      <c r="I10" s="8" t="s">
        <v>153</v>
      </c>
      <c r="J10" s="8" t="s">
        <v>154</v>
      </c>
      <c r="K10" s="8" t="s">
        <v>155</v>
      </c>
      <c r="L10" s="8" t="s">
        <v>156</v>
      </c>
      <c r="M10" s="8" t="s">
        <v>157</v>
      </c>
      <c r="N10" s="8" t="s">
        <v>158</v>
      </c>
    </row>
    <row r="11" spans="1:14" ht="13.5" thickTop="1">
      <c r="A11" s="28" t="s">
        <v>9</v>
      </c>
      <c r="B11" s="28"/>
      <c r="C11" s="61" t="s">
        <v>10</v>
      </c>
      <c r="D11" s="62">
        <f>SUM(D12:D13)</f>
        <v>150500</v>
      </c>
      <c r="E11" s="62">
        <f>SUM(E12:E13)</f>
        <v>150500</v>
      </c>
      <c r="F11" s="107">
        <f>SUM(G11+L11)</f>
        <v>127000</v>
      </c>
      <c r="G11" s="62">
        <f>SUM(K11+J11+I11+H11)</f>
        <v>127000</v>
      </c>
      <c r="H11" s="62">
        <f>SUM(H12:H13)</f>
        <v>0</v>
      </c>
      <c r="I11" s="62">
        <f>SUM(I12:I13)</f>
        <v>0</v>
      </c>
      <c r="J11" s="62">
        <f>SUM(J12:J13)</f>
        <v>0</v>
      </c>
      <c r="K11" s="62">
        <f>SUM(K12:K13)</f>
        <v>127000</v>
      </c>
      <c r="L11" s="62">
        <f>SUM(L12:L13)</f>
        <v>0</v>
      </c>
      <c r="M11" s="63">
        <f aca="true" t="shared" si="0" ref="M11:M32">F11/D11</f>
        <v>0.8438538205980066</v>
      </c>
      <c r="N11" s="63">
        <f aca="true" t="shared" si="1" ref="N11:N34">F11/E11</f>
        <v>0.8438538205980066</v>
      </c>
    </row>
    <row r="12" spans="1:14" ht="24.75" customHeight="1">
      <c r="A12" s="64"/>
      <c r="B12" s="65" t="s">
        <v>11</v>
      </c>
      <c r="C12" s="66" t="s">
        <v>12</v>
      </c>
      <c r="D12" s="42">
        <v>84000</v>
      </c>
      <c r="E12" s="67">
        <v>84000</v>
      </c>
      <c r="F12" s="110">
        <f aca="true" t="shared" si="2" ref="F12:F77">SUM(G12+L12)</f>
        <v>56000</v>
      </c>
      <c r="G12" s="42">
        <f>SUM(H12:K12)</f>
        <v>56000</v>
      </c>
      <c r="H12" s="68">
        <v>0</v>
      </c>
      <c r="I12" s="68">
        <v>0</v>
      </c>
      <c r="J12" s="69">
        <v>0</v>
      </c>
      <c r="K12" s="68">
        <v>56000</v>
      </c>
      <c r="L12" s="68">
        <v>0</v>
      </c>
      <c r="M12" s="70">
        <f t="shared" si="0"/>
        <v>0.6666666666666666</v>
      </c>
      <c r="N12" s="70">
        <f t="shared" si="1"/>
        <v>0.6666666666666666</v>
      </c>
    </row>
    <row r="13" spans="1:14" ht="25.5">
      <c r="A13" s="64"/>
      <c r="B13" s="65" t="s">
        <v>18</v>
      </c>
      <c r="C13" s="66" t="s">
        <v>19</v>
      </c>
      <c r="D13" s="42">
        <v>66500</v>
      </c>
      <c r="E13" s="67">
        <v>66500</v>
      </c>
      <c r="F13" s="110">
        <f t="shared" si="2"/>
        <v>71000</v>
      </c>
      <c r="G13" s="42">
        <f>SUM(H13:K13)</f>
        <v>71000</v>
      </c>
      <c r="H13" s="68">
        <v>0</v>
      </c>
      <c r="I13" s="68">
        <v>0</v>
      </c>
      <c r="J13" s="69">
        <v>0</v>
      </c>
      <c r="K13" s="68">
        <v>71000</v>
      </c>
      <c r="L13" s="68">
        <v>0</v>
      </c>
      <c r="M13" s="70">
        <f t="shared" si="0"/>
        <v>1.0676691729323309</v>
      </c>
      <c r="N13" s="70">
        <f t="shared" si="1"/>
        <v>1.0676691729323309</v>
      </c>
    </row>
    <row r="14" spans="1:14" ht="12.75">
      <c r="A14" s="5" t="s">
        <v>14</v>
      </c>
      <c r="B14" s="5"/>
      <c r="C14" s="30" t="s">
        <v>15</v>
      </c>
      <c r="D14" s="71">
        <f>SUM(D15:D16)</f>
        <v>47200</v>
      </c>
      <c r="E14" s="71">
        <f>SUM(E15:E16)</f>
        <v>47200</v>
      </c>
      <c r="F14" s="107">
        <f t="shared" si="2"/>
        <v>35000</v>
      </c>
      <c r="G14" s="82">
        <f>SUM(H14:K14)</f>
        <v>35000</v>
      </c>
      <c r="H14" s="71">
        <f>SUM(H15+H16)</f>
        <v>0</v>
      </c>
      <c r="I14" s="71">
        <f>SUM(I15+I16)</f>
        <v>0</v>
      </c>
      <c r="J14" s="71">
        <f>SUM(J15+J16)</f>
        <v>0</v>
      </c>
      <c r="K14" s="71">
        <f>SUM(K15+K16)</f>
        <v>35000</v>
      </c>
      <c r="L14" s="71">
        <f>SUM(L15+L16)</f>
        <v>0</v>
      </c>
      <c r="M14" s="63">
        <f t="shared" si="0"/>
        <v>0.7415254237288136</v>
      </c>
      <c r="N14" s="63">
        <f t="shared" si="1"/>
        <v>0.7415254237288136</v>
      </c>
    </row>
    <row r="15" spans="1:14" s="14" customFormat="1" ht="12.75">
      <c r="A15" s="65"/>
      <c r="B15" s="65" t="s">
        <v>16</v>
      </c>
      <c r="C15" s="66" t="s">
        <v>17</v>
      </c>
      <c r="D15" s="42">
        <v>16700</v>
      </c>
      <c r="E15" s="67">
        <v>16700</v>
      </c>
      <c r="F15" s="110">
        <f t="shared" si="2"/>
        <v>0</v>
      </c>
      <c r="G15" s="42">
        <f>SUM(H15:K15)</f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70">
        <f t="shared" si="0"/>
        <v>0</v>
      </c>
      <c r="N15" s="70">
        <f t="shared" si="1"/>
        <v>0</v>
      </c>
    </row>
    <row r="16" spans="1:14" ht="12.75">
      <c r="A16" s="65"/>
      <c r="B16" s="65" t="s">
        <v>159</v>
      </c>
      <c r="C16" s="66" t="s">
        <v>160</v>
      </c>
      <c r="D16" s="42">
        <v>30500</v>
      </c>
      <c r="E16" s="67">
        <v>30500</v>
      </c>
      <c r="F16" s="110">
        <f t="shared" si="2"/>
        <v>35000</v>
      </c>
      <c r="G16" s="42">
        <f>SUM(H16:K16)</f>
        <v>35000</v>
      </c>
      <c r="H16" s="67">
        <v>0</v>
      </c>
      <c r="I16" s="67">
        <v>0</v>
      </c>
      <c r="J16" s="67">
        <v>0</v>
      </c>
      <c r="K16" s="68">
        <v>35000</v>
      </c>
      <c r="L16" s="68">
        <v>0</v>
      </c>
      <c r="M16" s="70">
        <f t="shared" si="0"/>
        <v>1.1475409836065573</v>
      </c>
      <c r="N16" s="70">
        <f t="shared" si="1"/>
        <v>1.1475409836065573</v>
      </c>
    </row>
    <row r="17" spans="1:14" ht="15.75" customHeight="1">
      <c r="A17" s="5" t="s">
        <v>161</v>
      </c>
      <c r="B17" s="5"/>
      <c r="C17" s="30" t="s">
        <v>22</v>
      </c>
      <c r="D17" s="40">
        <f aca="true" t="shared" si="3" ref="D17:L17">SUM(D18)</f>
        <v>8845000</v>
      </c>
      <c r="E17" s="40">
        <f t="shared" si="3"/>
        <v>11449219</v>
      </c>
      <c r="F17" s="107">
        <f t="shared" si="2"/>
        <v>9814000</v>
      </c>
      <c r="G17" s="82">
        <f aca="true" t="shared" si="4" ref="G17:G25">SUM(H17:K17)</f>
        <v>4080000</v>
      </c>
      <c r="H17" s="40">
        <f t="shared" si="3"/>
        <v>0</v>
      </c>
      <c r="I17" s="40">
        <f t="shared" si="3"/>
        <v>510000</v>
      </c>
      <c r="J17" s="40">
        <f t="shared" si="3"/>
        <v>0</v>
      </c>
      <c r="K17" s="40">
        <f t="shared" si="3"/>
        <v>3570000</v>
      </c>
      <c r="L17" s="40">
        <f t="shared" si="3"/>
        <v>5734000</v>
      </c>
      <c r="M17" s="63">
        <f t="shared" si="0"/>
        <v>1.1095534200113057</v>
      </c>
      <c r="N17" s="63">
        <f t="shared" si="1"/>
        <v>0.8571763715935559</v>
      </c>
    </row>
    <row r="18" spans="1:14" ht="12.75">
      <c r="A18" s="65"/>
      <c r="B18" s="65" t="s">
        <v>162</v>
      </c>
      <c r="C18" s="66" t="s">
        <v>23</v>
      </c>
      <c r="D18" s="42">
        <v>8845000</v>
      </c>
      <c r="E18" s="42">
        <v>11449219</v>
      </c>
      <c r="F18" s="110">
        <f t="shared" si="2"/>
        <v>9814000</v>
      </c>
      <c r="G18" s="87">
        <f t="shared" si="4"/>
        <v>4080000</v>
      </c>
      <c r="H18" s="42">
        <v>0</v>
      </c>
      <c r="I18" s="42">
        <v>510000</v>
      </c>
      <c r="J18" s="72">
        <v>0</v>
      </c>
      <c r="K18" s="42">
        <v>3570000</v>
      </c>
      <c r="L18" s="42">
        <v>5734000</v>
      </c>
      <c r="M18" s="70">
        <f t="shared" si="0"/>
        <v>1.1095534200113057</v>
      </c>
      <c r="N18" s="70">
        <f t="shared" si="1"/>
        <v>0.8571763715935559</v>
      </c>
    </row>
    <row r="19" spans="1:14" s="94" customFormat="1" ht="12.75">
      <c r="A19" s="88" t="s">
        <v>270</v>
      </c>
      <c r="B19" s="88"/>
      <c r="C19" s="89" t="s">
        <v>271</v>
      </c>
      <c r="D19" s="82">
        <v>0</v>
      </c>
      <c r="E19" s="82">
        <v>0</v>
      </c>
      <c r="F19" s="107">
        <f t="shared" si="2"/>
        <v>5000</v>
      </c>
      <c r="G19" s="82">
        <f t="shared" si="4"/>
        <v>5000</v>
      </c>
      <c r="H19" s="82">
        <v>0</v>
      </c>
      <c r="I19" s="82">
        <v>0</v>
      </c>
      <c r="J19" s="122">
        <v>0</v>
      </c>
      <c r="K19" s="82">
        <v>5000</v>
      </c>
      <c r="L19" s="82">
        <v>0</v>
      </c>
      <c r="M19" s="70"/>
      <c r="N19" s="70"/>
    </row>
    <row r="20" spans="1:14" ht="12.75">
      <c r="A20" s="65"/>
      <c r="B20" s="65" t="s">
        <v>272</v>
      </c>
      <c r="C20" s="66" t="s">
        <v>93</v>
      </c>
      <c r="D20" s="42">
        <v>0</v>
      </c>
      <c r="E20" s="42">
        <v>0</v>
      </c>
      <c r="F20" s="110">
        <f>SUM(G20+L20)</f>
        <v>5000</v>
      </c>
      <c r="G20" s="87">
        <f t="shared" si="4"/>
        <v>5000</v>
      </c>
      <c r="H20" s="42">
        <v>0</v>
      </c>
      <c r="I20" s="42">
        <v>0</v>
      </c>
      <c r="J20" s="72">
        <v>0</v>
      </c>
      <c r="K20" s="42">
        <v>5000</v>
      </c>
      <c r="L20" s="42">
        <v>0</v>
      </c>
      <c r="M20" s="70"/>
      <c r="N20" s="70"/>
    </row>
    <row r="21" spans="1:14" ht="12.75">
      <c r="A21" s="5" t="s">
        <v>163</v>
      </c>
      <c r="B21" s="5"/>
      <c r="C21" s="30" t="s">
        <v>28</v>
      </c>
      <c r="D21" s="40">
        <f aca="true" t="shared" si="5" ref="D21:L21">SUM(D22)</f>
        <v>90000</v>
      </c>
      <c r="E21" s="40">
        <f t="shared" si="5"/>
        <v>203000</v>
      </c>
      <c r="F21" s="107">
        <f>SUM(G21+L21)</f>
        <v>240000</v>
      </c>
      <c r="G21" s="82">
        <f t="shared" si="4"/>
        <v>240000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240000</v>
      </c>
      <c r="L21" s="40">
        <f t="shared" si="5"/>
        <v>0</v>
      </c>
      <c r="M21" s="63">
        <f t="shared" si="0"/>
        <v>2.6666666666666665</v>
      </c>
      <c r="N21" s="63">
        <f t="shared" si="1"/>
        <v>1.1822660098522169</v>
      </c>
    </row>
    <row r="22" spans="1:14" ht="12" customHeight="1">
      <c r="A22" s="65"/>
      <c r="B22" s="65" t="s">
        <v>164</v>
      </c>
      <c r="C22" s="66" t="s">
        <v>29</v>
      </c>
      <c r="D22" s="42">
        <v>90000</v>
      </c>
      <c r="E22" s="42">
        <v>203000</v>
      </c>
      <c r="F22" s="110">
        <f>SUM(G22+L22)</f>
        <v>240000</v>
      </c>
      <c r="G22" s="42">
        <f t="shared" si="4"/>
        <v>240000</v>
      </c>
      <c r="H22" s="42">
        <v>0</v>
      </c>
      <c r="I22" s="42">
        <v>0</v>
      </c>
      <c r="J22" s="72">
        <v>0</v>
      </c>
      <c r="K22" s="42">
        <v>240000</v>
      </c>
      <c r="L22" s="42">
        <v>0</v>
      </c>
      <c r="M22" s="70">
        <f t="shared" si="0"/>
        <v>2.6666666666666665</v>
      </c>
      <c r="N22" s="70">
        <f t="shared" si="1"/>
        <v>1.1822660098522169</v>
      </c>
    </row>
    <row r="23" spans="1:14" ht="11.25" customHeight="1">
      <c r="A23" s="5" t="s">
        <v>37</v>
      </c>
      <c r="B23" s="5"/>
      <c r="C23" s="30" t="s">
        <v>38</v>
      </c>
      <c r="D23" s="40">
        <f>SUM(D24:D25)</f>
        <v>618350</v>
      </c>
      <c r="E23" s="40">
        <f>SUM(E24:E25)</f>
        <v>648058</v>
      </c>
      <c r="F23" s="40">
        <f>SUM(F24:F25)</f>
        <v>602590</v>
      </c>
      <c r="G23" s="82">
        <f t="shared" si="4"/>
        <v>602590</v>
      </c>
      <c r="H23" s="40">
        <f>SUM(H24+H25)</f>
        <v>376120</v>
      </c>
      <c r="I23" s="40">
        <f>SUM(I24+I25)</f>
        <v>0</v>
      </c>
      <c r="J23" s="40">
        <f>SUM(J24+J25)</f>
        <v>0</v>
      </c>
      <c r="K23" s="40">
        <f>SUM(K24+K25)</f>
        <v>226470</v>
      </c>
      <c r="L23" s="40">
        <f>SUM(L24+L25)</f>
        <v>0</v>
      </c>
      <c r="M23" s="63">
        <f t="shared" si="0"/>
        <v>0.9745128163661357</v>
      </c>
      <c r="N23" s="63">
        <f t="shared" si="1"/>
        <v>0.9298396131210478</v>
      </c>
    </row>
    <row r="24" spans="1:14" ht="25.5">
      <c r="A24" s="65"/>
      <c r="B24" s="65" t="s">
        <v>39</v>
      </c>
      <c r="C24" s="66" t="s">
        <v>40</v>
      </c>
      <c r="D24" s="42">
        <v>192000</v>
      </c>
      <c r="E24" s="42">
        <v>192000</v>
      </c>
      <c r="F24" s="110">
        <f>SUM(G24+L24)</f>
        <v>142000</v>
      </c>
      <c r="G24" s="87">
        <f t="shared" si="4"/>
        <v>142000</v>
      </c>
      <c r="H24" s="42">
        <v>0</v>
      </c>
      <c r="I24" s="42">
        <v>0</v>
      </c>
      <c r="J24" s="72">
        <v>0</v>
      </c>
      <c r="K24" s="42">
        <v>142000</v>
      </c>
      <c r="L24" s="42">
        <v>0</v>
      </c>
      <c r="M24" s="70">
        <f t="shared" si="0"/>
        <v>0.7395833333333334</v>
      </c>
      <c r="N24" s="70">
        <f t="shared" si="1"/>
        <v>0.7395833333333334</v>
      </c>
    </row>
    <row r="25" spans="1:14" ht="12.75">
      <c r="A25" s="65"/>
      <c r="B25" s="65" t="s">
        <v>41</v>
      </c>
      <c r="C25" s="66" t="s">
        <v>42</v>
      </c>
      <c r="D25" s="42">
        <v>426350</v>
      </c>
      <c r="E25" s="42">
        <v>456058</v>
      </c>
      <c r="F25" s="110">
        <v>460590</v>
      </c>
      <c r="G25" s="87">
        <f t="shared" si="4"/>
        <v>460590</v>
      </c>
      <c r="H25" s="42">
        <v>376120</v>
      </c>
      <c r="I25" s="42">
        <v>0</v>
      </c>
      <c r="J25" s="72">
        <v>0</v>
      </c>
      <c r="K25" s="42">
        <v>84470</v>
      </c>
      <c r="L25" s="42">
        <v>0</v>
      </c>
      <c r="M25" s="70">
        <f t="shared" si="0"/>
        <v>1.0803096047848013</v>
      </c>
      <c r="N25" s="70">
        <f t="shared" si="1"/>
        <v>1.0099373325322656</v>
      </c>
    </row>
    <row r="26" spans="1:14" ht="12.75">
      <c r="A26" s="5" t="s">
        <v>165</v>
      </c>
      <c r="B26" s="5"/>
      <c r="C26" s="30" t="s">
        <v>44</v>
      </c>
      <c r="D26" s="40">
        <f>SUM(D27:D32)</f>
        <v>10731677</v>
      </c>
      <c r="E26" s="40">
        <f>SUM(E27:E32)</f>
        <v>12707271</v>
      </c>
      <c r="F26" s="107">
        <f>F27+F28+F29+F30+F31+F32</f>
        <v>14149730</v>
      </c>
      <c r="G26" s="40">
        <f>SUM(K26+J26+I26+H26)</f>
        <v>12536205</v>
      </c>
      <c r="H26" s="40">
        <f>SUM(H27:H32)</f>
        <v>7908110</v>
      </c>
      <c r="I26" s="40">
        <f>SUM(I27+I28+I29+I31)</f>
        <v>102942</v>
      </c>
      <c r="J26" s="40">
        <f>SUM(J27+J28+J29+J31)</f>
        <v>0</v>
      </c>
      <c r="K26" s="40">
        <f>SUM(K27+K28+K29+K31+K32)</f>
        <v>4525153</v>
      </c>
      <c r="L26" s="40">
        <f>SUM(L27+L28+L29+L31)</f>
        <v>1613525</v>
      </c>
      <c r="M26" s="63">
        <f t="shared" si="0"/>
        <v>1.3185012929479707</v>
      </c>
      <c r="N26" s="63">
        <f t="shared" si="1"/>
        <v>1.1135144595562652</v>
      </c>
    </row>
    <row r="27" spans="1:14" ht="12.75">
      <c r="A27" s="65"/>
      <c r="B27" s="65" t="s">
        <v>45</v>
      </c>
      <c r="C27" s="66" t="s">
        <v>46</v>
      </c>
      <c r="D27" s="42">
        <v>364127</v>
      </c>
      <c r="E27" s="42">
        <v>378131</v>
      </c>
      <c r="F27" s="110">
        <v>375708</v>
      </c>
      <c r="G27" s="42">
        <f>SUM(H27:K27)</f>
        <v>375708</v>
      </c>
      <c r="H27" s="42">
        <v>375355</v>
      </c>
      <c r="I27" s="42">
        <v>0</v>
      </c>
      <c r="J27" s="72">
        <v>0</v>
      </c>
      <c r="K27" s="42">
        <v>353</v>
      </c>
      <c r="L27" s="42">
        <v>0</v>
      </c>
      <c r="M27" s="70">
        <f t="shared" si="0"/>
        <v>1.0318048373232416</v>
      </c>
      <c r="N27" s="70">
        <f t="shared" si="1"/>
        <v>0.9935921677937011</v>
      </c>
    </row>
    <row r="28" spans="1:14" ht="13.5" customHeight="1">
      <c r="A28" s="65"/>
      <c r="B28" s="65" t="s">
        <v>166</v>
      </c>
      <c r="C28" s="66" t="s">
        <v>167</v>
      </c>
      <c r="D28" s="42">
        <v>435000</v>
      </c>
      <c r="E28" s="42">
        <v>475000</v>
      </c>
      <c r="F28" s="110">
        <f t="shared" si="2"/>
        <v>529000</v>
      </c>
      <c r="G28" s="42">
        <f>SUM(H28:K28)</f>
        <v>529000</v>
      </c>
      <c r="H28" s="42">
        <v>0</v>
      </c>
      <c r="I28" s="42">
        <v>0</v>
      </c>
      <c r="J28" s="72">
        <v>0</v>
      </c>
      <c r="K28" s="42">
        <v>529000</v>
      </c>
      <c r="L28" s="42">
        <v>0</v>
      </c>
      <c r="M28" s="70">
        <f t="shared" si="0"/>
        <v>1.2160919540229884</v>
      </c>
      <c r="N28" s="70">
        <f t="shared" si="1"/>
        <v>1.1136842105263158</v>
      </c>
    </row>
    <row r="29" spans="1:14" ht="13.5" customHeight="1">
      <c r="A29" s="65"/>
      <c r="B29" s="65" t="s">
        <v>168</v>
      </c>
      <c r="C29" s="66" t="s">
        <v>169</v>
      </c>
      <c r="D29" s="42">
        <v>9811500</v>
      </c>
      <c r="E29" s="42">
        <v>11605556</v>
      </c>
      <c r="F29" s="110">
        <f>SUM(G29+L29)</f>
        <v>13127522</v>
      </c>
      <c r="G29" s="42">
        <f>SUM(H29:K29)</f>
        <v>11513997</v>
      </c>
      <c r="H29" s="42">
        <v>7508055</v>
      </c>
      <c r="I29" s="42">
        <v>102942</v>
      </c>
      <c r="J29" s="72">
        <v>0</v>
      </c>
      <c r="K29" s="42">
        <v>3903000</v>
      </c>
      <c r="L29" s="42">
        <v>1613525</v>
      </c>
      <c r="M29" s="70">
        <f t="shared" si="0"/>
        <v>1.3379729908780513</v>
      </c>
      <c r="N29" s="70">
        <f t="shared" si="1"/>
        <v>1.1311411534268587</v>
      </c>
    </row>
    <row r="30" spans="1:14" ht="25.5">
      <c r="A30" s="65"/>
      <c r="B30" s="65" t="s">
        <v>296</v>
      </c>
      <c r="C30" s="66" t="s">
        <v>298</v>
      </c>
      <c r="D30" s="42">
        <v>0</v>
      </c>
      <c r="E30" s="42">
        <v>47534</v>
      </c>
      <c r="F30" s="110">
        <v>0</v>
      </c>
      <c r="G30" s="42">
        <v>0</v>
      </c>
      <c r="H30" s="42">
        <v>0</v>
      </c>
      <c r="I30" s="42">
        <v>0</v>
      </c>
      <c r="J30" s="72">
        <v>0</v>
      </c>
      <c r="K30" s="42">
        <v>0</v>
      </c>
      <c r="L30" s="42">
        <v>0</v>
      </c>
      <c r="M30" s="70"/>
      <c r="N30" s="70">
        <f t="shared" si="1"/>
        <v>0</v>
      </c>
    </row>
    <row r="31" spans="1:14" ht="12.75">
      <c r="A31" s="65"/>
      <c r="B31" s="65" t="s">
        <v>56</v>
      </c>
      <c r="C31" s="66" t="s">
        <v>57</v>
      </c>
      <c r="D31" s="42">
        <v>31050</v>
      </c>
      <c r="E31" s="42">
        <v>31050</v>
      </c>
      <c r="F31" s="110">
        <v>35000</v>
      </c>
      <c r="G31" s="42">
        <f>SUM(H31:K31)</f>
        <v>35000</v>
      </c>
      <c r="H31" s="42">
        <v>24700</v>
      </c>
      <c r="I31" s="42">
        <v>0</v>
      </c>
      <c r="J31" s="72">
        <v>0</v>
      </c>
      <c r="K31" s="42">
        <v>10300</v>
      </c>
      <c r="L31" s="42">
        <v>0</v>
      </c>
      <c r="M31" s="70">
        <f t="shared" si="0"/>
        <v>1.1272141706924315</v>
      </c>
      <c r="N31" s="70">
        <f t="shared" si="1"/>
        <v>1.1272141706924315</v>
      </c>
    </row>
    <row r="32" spans="1:14" ht="12.75">
      <c r="A32" s="65"/>
      <c r="B32" s="65" t="s">
        <v>170</v>
      </c>
      <c r="C32" s="66" t="s">
        <v>171</v>
      </c>
      <c r="D32" s="42">
        <v>90000</v>
      </c>
      <c r="E32" s="42">
        <v>170000</v>
      </c>
      <c r="F32" s="110">
        <f>SUM(G32+L32)</f>
        <v>82500</v>
      </c>
      <c r="G32" s="42">
        <f>SUM(H32:K32)</f>
        <v>82500</v>
      </c>
      <c r="H32" s="42">
        <v>0</v>
      </c>
      <c r="I32" s="42">
        <v>0</v>
      </c>
      <c r="J32" s="72">
        <v>0</v>
      </c>
      <c r="K32" s="42">
        <v>82500</v>
      </c>
      <c r="L32" s="42">
        <v>0</v>
      </c>
      <c r="M32" s="70">
        <f t="shared" si="0"/>
        <v>0.9166666666666666</v>
      </c>
      <c r="N32" s="70">
        <f t="shared" si="1"/>
        <v>0.4852941176470588</v>
      </c>
    </row>
    <row r="33" spans="1:14" ht="25.5">
      <c r="A33" s="5" t="s">
        <v>172</v>
      </c>
      <c r="B33" s="5"/>
      <c r="C33" s="30" t="s">
        <v>59</v>
      </c>
      <c r="D33" s="40">
        <f>SUM(D34:D37)</f>
        <v>8035400</v>
      </c>
      <c r="E33" s="40">
        <f>SUM(E34:E37)</f>
        <v>8731052</v>
      </c>
      <c r="F33" s="107">
        <f>SUM(G33+L33)</f>
        <v>9821800</v>
      </c>
      <c r="G33" s="40">
        <f>SUM(K33+J33+I33+H33)</f>
        <v>8838800</v>
      </c>
      <c r="H33" s="40">
        <f>SUM(H35:H37)</f>
        <v>7435400</v>
      </c>
      <c r="I33" s="40">
        <f>SUM(I35:I37)</f>
        <v>0</v>
      </c>
      <c r="J33" s="40">
        <f>SUM(J35:J37)</f>
        <v>0</v>
      </c>
      <c r="K33" s="40">
        <f>SUM(K35:K37)</f>
        <v>1403400</v>
      </c>
      <c r="L33" s="40">
        <f>SUM(L35:L37)</f>
        <v>983000</v>
      </c>
      <c r="M33" s="63">
        <f>F33/D33</f>
        <v>1.2223162505911342</v>
      </c>
      <c r="N33" s="63">
        <f t="shared" si="1"/>
        <v>1.12492744287859</v>
      </c>
    </row>
    <row r="34" spans="1:14" s="117" customFormat="1" ht="12.75">
      <c r="A34" s="123"/>
      <c r="B34" s="126" t="s">
        <v>297</v>
      </c>
      <c r="C34" s="127" t="s">
        <v>299</v>
      </c>
      <c r="D34" s="115">
        <v>0</v>
      </c>
      <c r="E34" s="115">
        <v>75000</v>
      </c>
      <c r="F34" s="110">
        <f>SUM(G34+L34)</f>
        <v>0</v>
      </c>
      <c r="G34" s="115">
        <v>0</v>
      </c>
      <c r="H34" s="115">
        <v>0</v>
      </c>
      <c r="I34" s="115">
        <v>0</v>
      </c>
      <c r="J34" s="124">
        <v>0</v>
      </c>
      <c r="K34" s="115">
        <v>0</v>
      </c>
      <c r="L34" s="115">
        <v>0</v>
      </c>
      <c r="M34" s="63"/>
      <c r="N34" s="125">
        <f t="shared" si="1"/>
        <v>0</v>
      </c>
    </row>
    <row r="35" spans="1:14" ht="15.75" customHeight="1">
      <c r="A35" s="65"/>
      <c r="B35" s="65" t="s">
        <v>173</v>
      </c>
      <c r="C35" s="66" t="s">
        <v>174</v>
      </c>
      <c r="D35" s="42">
        <v>8015400</v>
      </c>
      <c r="E35" s="42">
        <v>8627452</v>
      </c>
      <c r="F35" s="110">
        <f>SUM(G35+L35)</f>
        <v>9809800</v>
      </c>
      <c r="G35" s="42">
        <f>SUM(H35:K35)</f>
        <v>8826800</v>
      </c>
      <c r="H35" s="42">
        <v>7423400</v>
      </c>
      <c r="I35" s="42">
        <v>0</v>
      </c>
      <c r="J35" s="72">
        <v>0</v>
      </c>
      <c r="K35" s="42">
        <v>1403400</v>
      </c>
      <c r="L35" s="42">
        <v>983000</v>
      </c>
      <c r="M35" s="70">
        <f>F35/D35</f>
        <v>1.2238690520747562</v>
      </c>
      <c r="N35" s="70">
        <f>F35/E35</f>
        <v>1.1370448656219705</v>
      </c>
    </row>
    <row r="36" spans="1:14" ht="15.75" customHeight="1">
      <c r="A36" s="65"/>
      <c r="B36" s="65" t="s">
        <v>243</v>
      </c>
      <c r="C36" s="66" t="s">
        <v>244</v>
      </c>
      <c r="D36" s="42">
        <v>20000</v>
      </c>
      <c r="E36" s="42">
        <v>20000</v>
      </c>
      <c r="F36" s="110">
        <f t="shared" si="2"/>
        <v>12000</v>
      </c>
      <c r="G36" s="42">
        <f aca="true" t="shared" si="6" ref="G36:G41">SUM(H36:K36)</f>
        <v>12000</v>
      </c>
      <c r="H36" s="42">
        <v>12000</v>
      </c>
      <c r="I36" s="42">
        <v>0</v>
      </c>
      <c r="J36" s="72">
        <v>0</v>
      </c>
      <c r="K36" s="42">
        <v>0</v>
      </c>
      <c r="L36" s="42">
        <v>0</v>
      </c>
      <c r="M36" s="70">
        <v>0</v>
      </c>
      <c r="N36" s="70">
        <v>0</v>
      </c>
    </row>
    <row r="37" spans="1:14" ht="14.25" customHeight="1">
      <c r="A37" s="65"/>
      <c r="B37" s="65" t="s">
        <v>233</v>
      </c>
      <c r="C37" s="66" t="s">
        <v>93</v>
      </c>
      <c r="D37" s="42">
        <v>0</v>
      </c>
      <c r="E37" s="42">
        <v>8600</v>
      </c>
      <c r="F37" s="110">
        <f t="shared" si="2"/>
        <v>0</v>
      </c>
      <c r="G37" s="42">
        <f t="shared" si="6"/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70">
        <v>0</v>
      </c>
      <c r="N37" s="70">
        <f>F37/E37</f>
        <v>0</v>
      </c>
    </row>
    <row r="38" spans="1:14" ht="15" customHeight="1">
      <c r="A38" s="5" t="s">
        <v>175</v>
      </c>
      <c r="B38" s="5"/>
      <c r="C38" s="30" t="s">
        <v>176</v>
      </c>
      <c r="D38" s="40">
        <f aca="true" t="shared" si="7" ref="D38:L38">SUM(D39)</f>
        <v>500000</v>
      </c>
      <c r="E38" s="40">
        <f t="shared" si="7"/>
        <v>500000</v>
      </c>
      <c r="F38" s="107">
        <f t="shared" si="2"/>
        <v>1500000</v>
      </c>
      <c r="G38" s="82">
        <f t="shared" si="6"/>
        <v>1500000</v>
      </c>
      <c r="H38" s="40">
        <f t="shared" si="7"/>
        <v>0</v>
      </c>
      <c r="I38" s="40">
        <f t="shared" si="7"/>
        <v>0</v>
      </c>
      <c r="J38" s="40">
        <f t="shared" si="7"/>
        <v>1500000</v>
      </c>
      <c r="K38" s="40">
        <f t="shared" si="7"/>
        <v>0</v>
      </c>
      <c r="L38" s="40">
        <f t="shared" si="7"/>
        <v>0</v>
      </c>
      <c r="M38" s="63">
        <f aca="true" t="shared" si="8" ref="M38:M55">F38/D38</f>
        <v>3</v>
      </c>
      <c r="N38" s="63">
        <f aca="true" t="shared" si="9" ref="N38:N65">F38/E38</f>
        <v>3</v>
      </c>
    </row>
    <row r="39" spans="1:14" ht="28.5" customHeight="1">
      <c r="A39" s="65"/>
      <c r="B39" s="65" t="s">
        <v>177</v>
      </c>
      <c r="C39" s="66" t="s">
        <v>178</v>
      </c>
      <c r="D39" s="42">
        <v>500000</v>
      </c>
      <c r="E39" s="42">
        <v>500000</v>
      </c>
      <c r="F39" s="110">
        <f t="shared" si="2"/>
        <v>1500000</v>
      </c>
      <c r="G39" s="42">
        <f t="shared" si="6"/>
        <v>1500000</v>
      </c>
      <c r="H39" s="42">
        <v>0</v>
      </c>
      <c r="I39" s="42">
        <v>0</v>
      </c>
      <c r="J39" s="72">
        <v>1500000</v>
      </c>
      <c r="K39" s="42">
        <v>0</v>
      </c>
      <c r="L39" s="42">
        <v>0</v>
      </c>
      <c r="M39" s="70">
        <f t="shared" si="8"/>
        <v>3</v>
      </c>
      <c r="N39" s="70">
        <f t="shared" si="9"/>
        <v>3</v>
      </c>
    </row>
    <row r="40" spans="1:14" ht="18" customHeight="1">
      <c r="A40" s="5" t="s">
        <v>72</v>
      </c>
      <c r="B40" s="5"/>
      <c r="C40" s="30" t="s">
        <v>73</v>
      </c>
      <c r="D40" s="40">
        <f>D41</f>
        <v>200000</v>
      </c>
      <c r="E40" s="98">
        <f>SUM(E41)</f>
        <v>419376.51</v>
      </c>
      <c r="F40" s="107">
        <f t="shared" si="2"/>
        <v>200000</v>
      </c>
      <c r="G40" s="82">
        <f t="shared" si="6"/>
        <v>200000</v>
      </c>
      <c r="H40" s="40">
        <f>SUM(H41)</f>
        <v>0</v>
      </c>
      <c r="I40" s="40">
        <f>SUM(I41)</f>
        <v>0</v>
      </c>
      <c r="J40" s="40">
        <f>SUM(J41)</f>
        <v>0</v>
      </c>
      <c r="K40" s="40">
        <f>SUM(K41)</f>
        <v>200000</v>
      </c>
      <c r="L40" s="40">
        <f>SUM(L41)</f>
        <v>0</v>
      </c>
      <c r="M40" s="63">
        <f t="shared" si="8"/>
        <v>1</v>
      </c>
      <c r="N40" s="63">
        <f t="shared" si="9"/>
        <v>0.4768984319126505</v>
      </c>
    </row>
    <row r="41" spans="1:14" ht="18.75" customHeight="1">
      <c r="A41" s="65"/>
      <c r="B41" s="65" t="s">
        <v>179</v>
      </c>
      <c r="C41" s="66" t="s">
        <v>180</v>
      </c>
      <c r="D41" s="42">
        <v>200000</v>
      </c>
      <c r="E41" s="97">
        <v>419376.51</v>
      </c>
      <c r="F41" s="110">
        <f t="shared" si="2"/>
        <v>200000</v>
      </c>
      <c r="G41" s="42">
        <f t="shared" si="6"/>
        <v>200000</v>
      </c>
      <c r="H41" s="42">
        <v>0</v>
      </c>
      <c r="I41" s="42">
        <v>0</v>
      </c>
      <c r="J41" s="42">
        <v>0</v>
      </c>
      <c r="K41" s="42">
        <v>200000</v>
      </c>
      <c r="L41" s="42">
        <v>0</v>
      </c>
      <c r="M41" s="70">
        <f t="shared" si="8"/>
        <v>1</v>
      </c>
      <c r="N41" s="70">
        <f t="shared" si="9"/>
        <v>0.4768984319126505</v>
      </c>
    </row>
    <row r="42" spans="1:14" ht="12.75">
      <c r="A42" s="5" t="s">
        <v>181</v>
      </c>
      <c r="B42" s="5"/>
      <c r="C42" s="30" t="s">
        <v>82</v>
      </c>
      <c r="D42" s="40">
        <f>SUM(D43:D52)</f>
        <v>30678548</v>
      </c>
      <c r="E42" s="40">
        <f>SUM(E43:E52)</f>
        <v>37723408</v>
      </c>
      <c r="F42" s="107">
        <f t="shared" si="2"/>
        <v>36942496</v>
      </c>
      <c r="G42" s="40">
        <f>SUM(I42+H42+J42+K42)</f>
        <v>34082021</v>
      </c>
      <c r="H42" s="40">
        <f>SUM(H43:H52)</f>
        <v>27020275</v>
      </c>
      <c r="I42" s="40">
        <f>SUM(I43:I52)</f>
        <v>1318762</v>
      </c>
      <c r="J42" s="40">
        <f>SUM(J43:J52)</f>
        <v>0</v>
      </c>
      <c r="K42" s="40">
        <f>SUM(K43:K52)</f>
        <v>5742984</v>
      </c>
      <c r="L42" s="40">
        <f>SUM(L43:L52)</f>
        <v>2860475</v>
      </c>
      <c r="M42" s="63">
        <f t="shared" si="8"/>
        <v>1.2041800674529968</v>
      </c>
      <c r="N42" s="63">
        <f t="shared" si="9"/>
        <v>0.979299007131063</v>
      </c>
    </row>
    <row r="43" spans="1:14" ht="12.75">
      <c r="A43" s="65"/>
      <c r="B43" s="65" t="s">
        <v>182</v>
      </c>
      <c r="C43" s="66" t="s">
        <v>83</v>
      </c>
      <c r="D43" s="42">
        <v>3641092</v>
      </c>
      <c r="E43" s="42">
        <v>4235763</v>
      </c>
      <c r="F43" s="110">
        <f t="shared" si="2"/>
        <v>3887881</v>
      </c>
      <c r="G43" s="42">
        <f>H43+I43+J43+K43</f>
        <v>3887881</v>
      </c>
      <c r="H43" s="42">
        <v>3248400</v>
      </c>
      <c r="I43" s="42">
        <v>0</v>
      </c>
      <c r="J43" s="72">
        <v>0</v>
      </c>
      <c r="K43" s="42">
        <v>639481</v>
      </c>
      <c r="L43" s="42">
        <v>0</v>
      </c>
      <c r="M43" s="70">
        <f t="shared" si="8"/>
        <v>1.0677788421715244</v>
      </c>
      <c r="N43" s="70">
        <f t="shared" si="9"/>
        <v>0.9178702868881002</v>
      </c>
    </row>
    <row r="44" spans="1:14" ht="12.75">
      <c r="A44" s="65"/>
      <c r="B44" s="65" t="s">
        <v>183</v>
      </c>
      <c r="C44" s="66" t="s">
        <v>184</v>
      </c>
      <c r="D44" s="42">
        <v>339000</v>
      </c>
      <c r="E44" s="42">
        <v>366557</v>
      </c>
      <c r="F44" s="110">
        <f>SUM(G44+L44)</f>
        <v>470186</v>
      </c>
      <c r="G44" s="42">
        <f aca="true" t="shared" si="10" ref="G44:G52">H44+I44+J44+K44</f>
        <v>470186</v>
      </c>
      <c r="H44" s="42">
        <v>438163</v>
      </c>
      <c r="I44" s="42">
        <v>0</v>
      </c>
      <c r="J44" s="72">
        <v>0</v>
      </c>
      <c r="K44" s="42">
        <v>32023</v>
      </c>
      <c r="L44" s="42">
        <v>0</v>
      </c>
      <c r="M44" s="70">
        <f t="shared" si="8"/>
        <v>1.3869793510324484</v>
      </c>
      <c r="N44" s="70">
        <f t="shared" si="9"/>
        <v>1.2827091011766247</v>
      </c>
    </row>
    <row r="45" spans="1:14" ht="12.75">
      <c r="A45" s="65"/>
      <c r="B45" s="65" t="s">
        <v>185</v>
      </c>
      <c r="C45" s="66" t="s">
        <v>186</v>
      </c>
      <c r="D45" s="42">
        <v>1687325</v>
      </c>
      <c r="E45" s="42">
        <v>1809524</v>
      </c>
      <c r="F45" s="110">
        <f t="shared" si="2"/>
        <v>1752559</v>
      </c>
      <c r="G45" s="42">
        <f t="shared" si="10"/>
        <v>1752559</v>
      </c>
      <c r="H45" s="42">
        <v>1690712</v>
      </c>
      <c r="I45" s="42">
        <v>0</v>
      </c>
      <c r="J45" s="72">
        <v>0</v>
      </c>
      <c r="K45" s="42">
        <v>61847</v>
      </c>
      <c r="L45" s="42">
        <v>0</v>
      </c>
      <c r="M45" s="70">
        <f t="shared" si="8"/>
        <v>1.0386611944942439</v>
      </c>
      <c r="N45" s="70">
        <f t="shared" si="9"/>
        <v>0.9685193454190163</v>
      </c>
    </row>
    <row r="46" spans="1:14" ht="12.75">
      <c r="A46" s="65"/>
      <c r="B46" s="65" t="s">
        <v>187</v>
      </c>
      <c r="C46" s="66" t="s">
        <v>188</v>
      </c>
      <c r="D46" s="42">
        <v>8121439</v>
      </c>
      <c r="E46" s="42">
        <v>9196845</v>
      </c>
      <c r="F46" s="110">
        <f t="shared" si="2"/>
        <v>10053913</v>
      </c>
      <c r="G46" s="42">
        <f t="shared" si="10"/>
        <v>9702470</v>
      </c>
      <c r="H46" s="42">
        <v>7311517</v>
      </c>
      <c r="I46" s="42">
        <v>975825</v>
      </c>
      <c r="J46" s="72">
        <v>0</v>
      </c>
      <c r="K46" s="42">
        <v>1415128</v>
      </c>
      <c r="L46" s="42">
        <v>351443</v>
      </c>
      <c r="M46" s="70">
        <f t="shared" si="8"/>
        <v>1.237947240630632</v>
      </c>
      <c r="N46" s="70">
        <f t="shared" si="9"/>
        <v>1.0931915238323577</v>
      </c>
    </row>
    <row r="47" spans="1:14" ht="12.75">
      <c r="A47" s="65"/>
      <c r="B47" s="65" t="s">
        <v>189</v>
      </c>
      <c r="C47" s="66" t="s">
        <v>190</v>
      </c>
      <c r="D47" s="42">
        <v>1665700</v>
      </c>
      <c r="E47" s="42">
        <v>1756193</v>
      </c>
      <c r="F47" s="110">
        <f t="shared" si="2"/>
        <v>955041</v>
      </c>
      <c r="G47" s="42">
        <f t="shared" si="10"/>
        <v>955041</v>
      </c>
      <c r="H47" s="42">
        <v>907973</v>
      </c>
      <c r="I47" s="42">
        <v>0</v>
      </c>
      <c r="J47" s="72">
        <v>0</v>
      </c>
      <c r="K47" s="42">
        <v>47068</v>
      </c>
      <c r="L47" s="42">
        <v>0</v>
      </c>
      <c r="M47" s="70">
        <f t="shared" si="8"/>
        <v>0.5733571471453442</v>
      </c>
      <c r="N47" s="70">
        <f t="shared" si="9"/>
        <v>0.543813236927832</v>
      </c>
    </row>
    <row r="48" spans="1:14" ht="12.75">
      <c r="A48" s="65"/>
      <c r="B48" s="65" t="s">
        <v>191</v>
      </c>
      <c r="C48" s="66" t="s">
        <v>86</v>
      </c>
      <c r="D48" s="42">
        <v>12441226</v>
      </c>
      <c r="E48" s="42">
        <v>17779257</v>
      </c>
      <c r="F48" s="110">
        <f t="shared" si="2"/>
        <v>15758039</v>
      </c>
      <c r="G48" s="42">
        <f t="shared" si="10"/>
        <v>13249007</v>
      </c>
      <c r="H48" s="42">
        <v>10203793</v>
      </c>
      <c r="I48" s="42">
        <v>342937</v>
      </c>
      <c r="J48" s="72">
        <v>0</v>
      </c>
      <c r="K48" s="42">
        <v>2702277</v>
      </c>
      <c r="L48" s="42">
        <v>2509032</v>
      </c>
      <c r="M48" s="70">
        <f t="shared" si="8"/>
        <v>1.2665985651253342</v>
      </c>
      <c r="N48" s="70">
        <f t="shared" si="9"/>
        <v>0.8863159467237579</v>
      </c>
    </row>
    <row r="49" spans="1:14" ht="12.75">
      <c r="A49" s="65"/>
      <c r="B49" s="65" t="s">
        <v>89</v>
      </c>
      <c r="C49" s="66" t="s">
        <v>90</v>
      </c>
      <c r="D49" s="42">
        <v>1078900</v>
      </c>
      <c r="E49" s="42">
        <v>1118097</v>
      </c>
      <c r="F49" s="110">
        <f t="shared" si="2"/>
        <v>1183429</v>
      </c>
      <c r="G49" s="42">
        <f t="shared" si="10"/>
        <v>1183429</v>
      </c>
      <c r="H49" s="42">
        <v>1146471</v>
      </c>
      <c r="I49" s="42">
        <v>0</v>
      </c>
      <c r="J49" s="72">
        <v>0</v>
      </c>
      <c r="K49" s="42">
        <v>36958</v>
      </c>
      <c r="L49" s="42">
        <v>0</v>
      </c>
      <c r="M49" s="70">
        <f t="shared" si="8"/>
        <v>1.096884790063954</v>
      </c>
      <c r="N49" s="70">
        <f t="shared" si="9"/>
        <v>1.0584314241072108</v>
      </c>
    </row>
    <row r="50" spans="1:14" ht="12.75">
      <c r="A50" s="65"/>
      <c r="B50" s="65" t="s">
        <v>192</v>
      </c>
      <c r="C50" s="66" t="s">
        <v>193</v>
      </c>
      <c r="D50" s="42">
        <v>240835</v>
      </c>
      <c r="E50" s="42">
        <v>248400</v>
      </c>
      <c r="F50" s="110">
        <f t="shared" si="2"/>
        <v>224644</v>
      </c>
      <c r="G50" s="42">
        <f t="shared" si="10"/>
        <v>224644</v>
      </c>
      <c r="H50" s="42">
        <v>54551</v>
      </c>
      <c r="I50" s="42">
        <v>0</v>
      </c>
      <c r="J50" s="72">
        <v>0</v>
      </c>
      <c r="K50" s="42">
        <v>170093</v>
      </c>
      <c r="L50" s="42">
        <v>0</v>
      </c>
      <c r="M50" s="70">
        <f t="shared" si="8"/>
        <v>0.9327713995058857</v>
      </c>
      <c r="N50" s="70">
        <f t="shared" si="9"/>
        <v>0.9043639291465378</v>
      </c>
    </row>
    <row r="51" spans="1:14" ht="12.75">
      <c r="A51" s="65"/>
      <c r="B51" s="65" t="s">
        <v>264</v>
      </c>
      <c r="C51" s="66" t="s">
        <v>265</v>
      </c>
      <c r="D51" s="42">
        <v>0</v>
      </c>
      <c r="E51" s="42">
        <v>492854</v>
      </c>
      <c r="F51" s="110">
        <f t="shared" si="2"/>
        <v>566927</v>
      </c>
      <c r="G51" s="42">
        <f t="shared" si="10"/>
        <v>566927</v>
      </c>
      <c r="H51" s="42">
        <v>285818</v>
      </c>
      <c r="I51" s="42">
        <v>0</v>
      </c>
      <c r="J51" s="72">
        <v>0</v>
      </c>
      <c r="K51" s="42">
        <v>281109</v>
      </c>
      <c r="L51" s="42">
        <v>0</v>
      </c>
      <c r="M51" s="70"/>
      <c r="N51" s="70">
        <f t="shared" si="9"/>
        <v>1.1502940018747945</v>
      </c>
    </row>
    <row r="52" spans="1:14" ht="12.75">
      <c r="A52" s="65"/>
      <c r="B52" s="65" t="s">
        <v>92</v>
      </c>
      <c r="C52" s="66" t="s">
        <v>93</v>
      </c>
      <c r="D52" s="42">
        <v>1463031</v>
      </c>
      <c r="E52" s="42">
        <v>719918</v>
      </c>
      <c r="F52" s="110">
        <f>SUM(G52+L52)</f>
        <v>2089877</v>
      </c>
      <c r="G52" s="42">
        <f t="shared" si="10"/>
        <v>2089877</v>
      </c>
      <c r="H52" s="42">
        <v>1732877</v>
      </c>
      <c r="I52" s="42">
        <v>0</v>
      </c>
      <c r="J52" s="72">
        <v>0</v>
      </c>
      <c r="K52" s="42">
        <v>357000</v>
      </c>
      <c r="L52" s="42">
        <v>0</v>
      </c>
      <c r="M52" s="70">
        <f t="shared" si="8"/>
        <v>1.428457086691943</v>
      </c>
      <c r="N52" s="70">
        <f t="shared" si="9"/>
        <v>2.9029375567772995</v>
      </c>
    </row>
    <row r="53" spans="1:14" ht="12.75">
      <c r="A53" s="5" t="s">
        <v>96</v>
      </c>
      <c r="B53" s="5"/>
      <c r="C53" s="30" t="s">
        <v>97</v>
      </c>
      <c r="D53" s="40">
        <f>SUM(D54:D57)</f>
        <v>3379248</v>
      </c>
      <c r="E53" s="40">
        <f aca="true" t="shared" si="11" ref="E53:L53">SUM(E54:E57)</f>
        <v>3389838</v>
      </c>
      <c r="F53" s="107">
        <f>SUM(G53+L53)</f>
        <v>3193650</v>
      </c>
      <c r="G53" s="40">
        <f>SUM(K53+J53+I53+H53)</f>
        <v>3193650</v>
      </c>
      <c r="H53" s="40">
        <f t="shared" si="11"/>
        <v>0</v>
      </c>
      <c r="I53" s="40">
        <f t="shared" si="11"/>
        <v>0</v>
      </c>
      <c r="J53" s="40">
        <f t="shared" si="11"/>
        <v>0</v>
      </c>
      <c r="K53" s="40">
        <f t="shared" si="11"/>
        <v>3193650</v>
      </c>
      <c r="L53" s="40">
        <f t="shared" si="11"/>
        <v>0</v>
      </c>
      <c r="M53" s="63">
        <f t="shared" si="8"/>
        <v>0.9450771295862275</v>
      </c>
      <c r="N53" s="63">
        <f t="shared" si="9"/>
        <v>0.9421246679044839</v>
      </c>
    </row>
    <row r="54" spans="1:14" ht="12.75">
      <c r="A54" s="65"/>
      <c r="B54" s="65" t="s">
        <v>194</v>
      </c>
      <c r="C54" s="66" t="s">
        <v>195</v>
      </c>
      <c r="D54" s="42">
        <v>0</v>
      </c>
      <c r="E54" s="42">
        <v>80000</v>
      </c>
      <c r="F54" s="110">
        <f t="shared" si="2"/>
        <v>0</v>
      </c>
      <c r="G54" s="42">
        <v>0</v>
      </c>
      <c r="H54" s="42">
        <v>0</v>
      </c>
      <c r="I54" s="42">
        <v>0</v>
      </c>
      <c r="J54" s="72">
        <v>0</v>
      </c>
      <c r="K54" s="72">
        <v>0</v>
      </c>
      <c r="L54" s="72">
        <v>0</v>
      </c>
      <c r="M54" s="63"/>
      <c r="N54" s="70">
        <f t="shared" si="9"/>
        <v>0</v>
      </c>
    </row>
    <row r="55" spans="1:14" ht="12.75">
      <c r="A55" s="65"/>
      <c r="B55" s="65" t="s">
        <v>98</v>
      </c>
      <c r="C55" s="66" t="s">
        <v>99</v>
      </c>
      <c r="D55" s="42">
        <v>303048</v>
      </c>
      <c r="E55" s="42">
        <v>273048</v>
      </c>
      <c r="F55" s="110">
        <f t="shared" si="2"/>
        <v>0</v>
      </c>
      <c r="G55" s="42">
        <v>0</v>
      </c>
      <c r="H55" s="42">
        <v>0</v>
      </c>
      <c r="I55" s="42">
        <v>0</v>
      </c>
      <c r="J55" s="72">
        <v>0</v>
      </c>
      <c r="K55" s="72">
        <v>0</v>
      </c>
      <c r="L55" s="72">
        <v>0</v>
      </c>
      <c r="M55" s="125">
        <f t="shared" si="8"/>
        <v>0</v>
      </c>
      <c r="N55" s="70">
        <f t="shared" si="9"/>
        <v>0</v>
      </c>
    </row>
    <row r="56" spans="1:14" ht="37.5" customHeight="1">
      <c r="A56" s="65"/>
      <c r="B56" s="65" t="s">
        <v>100</v>
      </c>
      <c r="C56" s="66" t="s">
        <v>196</v>
      </c>
      <c r="D56" s="42">
        <v>3073200</v>
      </c>
      <c r="E56" s="42">
        <v>3033790</v>
      </c>
      <c r="F56" s="110">
        <v>3187650</v>
      </c>
      <c r="G56" s="42">
        <f>SUM(H56:K56)</f>
        <v>3187650</v>
      </c>
      <c r="H56" s="42">
        <v>0</v>
      </c>
      <c r="I56" s="42">
        <v>0</v>
      </c>
      <c r="J56" s="72">
        <v>0</v>
      </c>
      <c r="K56" s="42">
        <v>3187650</v>
      </c>
      <c r="L56" s="72">
        <v>0</v>
      </c>
      <c r="M56" s="70">
        <f>F56/D56</f>
        <v>1.0372413119875048</v>
      </c>
      <c r="N56" s="70">
        <f t="shared" si="9"/>
        <v>1.0507154417411884</v>
      </c>
    </row>
    <row r="57" spans="1:14" ht="12.75">
      <c r="A57" s="65"/>
      <c r="B57" s="65" t="s">
        <v>197</v>
      </c>
      <c r="C57" s="73" t="s">
        <v>93</v>
      </c>
      <c r="D57" s="42">
        <v>3000</v>
      </c>
      <c r="E57" s="42">
        <v>3000</v>
      </c>
      <c r="F57" s="110">
        <f t="shared" si="2"/>
        <v>6000</v>
      </c>
      <c r="G57" s="42">
        <f aca="true" t="shared" si="12" ref="G57:G85">SUM(H57:K57)</f>
        <v>6000</v>
      </c>
      <c r="H57" s="42">
        <v>0</v>
      </c>
      <c r="I57" s="42">
        <v>0</v>
      </c>
      <c r="J57" s="72">
        <v>0</v>
      </c>
      <c r="K57" s="42">
        <v>6000</v>
      </c>
      <c r="L57" s="42">
        <v>0</v>
      </c>
      <c r="M57" s="70">
        <f>F57/D57</f>
        <v>2</v>
      </c>
      <c r="N57" s="70">
        <f t="shared" si="9"/>
        <v>2</v>
      </c>
    </row>
    <row r="58" spans="1:14" ht="12.75">
      <c r="A58" s="5" t="s">
        <v>102</v>
      </c>
      <c r="B58" s="5"/>
      <c r="C58" s="61" t="s">
        <v>103</v>
      </c>
      <c r="D58" s="40">
        <f>SUM(D59:D63)</f>
        <v>16328629</v>
      </c>
      <c r="E58" s="40">
        <f>SUM(E59:E63)</f>
        <v>18680105</v>
      </c>
      <c r="F58" s="107">
        <f>F59+F60+F61+F62+F63</f>
        <v>18994405</v>
      </c>
      <c r="G58" s="82">
        <f t="shared" si="12"/>
        <v>18969405</v>
      </c>
      <c r="H58" s="40">
        <f>SUM(H59:H63)</f>
        <v>9719774</v>
      </c>
      <c r="I58" s="40">
        <f>SUM(I59:I63)</f>
        <v>1220052</v>
      </c>
      <c r="J58" s="40">
        <f>SUM(J59:J63)</f>
        <v>0</v>
      </c>
      <c r="K58" s="40">
        <f>SUM(K59:K63)</f>
        <v>8029579</v>
      </c>
      <c r="L58" s="40">
        <f>SUM(L59:L63)</f>
        <v>25000</v>
      </c>
      <c r="M58" s="63">
        <f aca="true" t="shared" si="13" ref="M58:M63">F58/D58</f>
        <v>1.163257797087557</v>
      </c>
      <c r="N58" s="63">
        <f t="shared" si="9"/>
        <v>1.0168253872234658</v>
      </c>
    </row>
    <row r="59" spans="1:14" ht="13.5" customHeight="1">
      <c r="A59" s="65"/>
      <c r="B59" s="65" t="s">
        <v>104</v>
      </c>
      <c r="C59" s="66" t="s">
        <v>105</v>
      </c>
      <c r="D59" s="42">
        <v>3604626</v>
      </c>
      <c r="E59" s="42">
        <v>3452160</v>
      </c>
      <c r="F59" s="110">
        <f t="shared" si="2"/>
        <v>3591917</v>
      </c>
      <c r="G59" s="42">
        <f t="shared" si="12"/>
        <v>3591917</v>
      </c>
      <c r="H59" s="42">
        <v>1874460</v>
      </c>
      <c r="I59" s="42">
        <v>602000</v>
      </c>
      <c r="J59" s="72">
        <v>0</v>
      </c>
      <c r="K59" s="42">
        <v>1115457</v>
      </c>
      <c r="L59" s="42">
        <v>0</v>
      </c>
      <c r="M59" s="70">
        <f t="shared" si="13"/>
        <v>0.9964742528073648</v>
      </c>
      <c r="N59" s="70">
        <f t="shared" si="9"/>
        <v>1.0404839289024843</v>
      </c>
    </row>
    <row r="60" spans="1:14" ht="12.75">
      <c r="A60" s="65"/>
      <c r="B60" s="65" t="s">
        <v>108</v>
      </c>
      <c r="C60" s="73" t="s">
        <v>109</v>
      </c>
      <c r="D60" s="42">
        <v>8569888</v>
      </c>
      <c r="E60" s="42">
        <v>10553360</v>
      </c>
      <c r="F60" s="110">
        <f t="shared" si="2"/>
        <v>10744330</v>
      </c>
      <c r="G60" s="42">
        <f t="shared" si="12"/>
        <v>10719330</v>
      </c>
      <c r="H60" s="42">
        <v>7129420</v>
      </c>
      <c r="I60" s="42">
        <v>0</v>
      </c>
      <c r="J60" s="72">
        <v>0</v>
      </c>
      <c r="K60" s="42">
        <v>3589910</v>
      </c>
      <c r="L60" s="42">
        <v>25000</v>
      </c>
      <c r="M60" s="70">
        <f t="shared" si="13"/>
        <v>1.2537305038292215</v>
      </c>
      <c r="N60" s="70">
        <f t="shared" si="9"/>
        <v>1.0180956586338379</v>
      </c>
    </row>
    <row r="61" spans="1:14" ht="12.75">
      <c r="A61" s="65"/>
      <c r="B61" s="65" t="s">
        <v>110</v>
      </c>
      <c r="C61" s="73" t="s">
        <v>111</v>
      </c>
      <c r="D61" s="42">
        <v>435367</v>
      </c>
      <c r="E61" s="42">
        <v>435367</v>
      </c>
      <c r="F61" s="110">
        <f t="shared" si="2"/>
        <v>317160</v>
      </c>
      <c r="G61" s="42">
        <f t="shared" si="12"/>
        <v>317160</v>
      </c>
      <c r="H61" s="42">
        <v>0</v>
      </c>
      <c r="I61" s="42">
        <v>317160</v>
      </c>
      <c r="J61" s="72">
        <v>0</v>
      </c>
      <c r="K61" s="42">
        <v>0</v>
      </c>
      <c r="L61" s="42">
        <v>0</v>
      </c>
      <c r="M61" s="70">
        <f t="shared" si="13"/>
        <v>0.728488838152639</v>
      </c>
      <c r="N61" s="70">
        <f t="shared" si="9"/>
        <v>0.728488838152639</v>
      </c>
    </row>
    <row r="62" spans="1:14" ht="12.75">
      <c r="A62" s="65"/>
      <c r="B62" s="65" t="s">
        <v>112</v>
      </c>
      <c r="C62" s="73" t="s">
        <v>113</v>
      </c>
      <c r="D62" s="42">
        <v>3265116</v>
      </c>
      <c r="E62" s="42">
        <v>3708986</v>
      </c>
      <c r="F62" s="110">
        <f t="shared" si="2"/>
        <v>3730964</v>
      </c>
      <c r="G62" s="42">
        <f t="shared" si="12"/>
        <v>3730964</v>
      </c>
      <c r="H62" s="42">
        <v>210072</v>
      </c>
      <c r="I62" s="42">
        <v>300892</v>
      </c>
      <c r="J62" s="72">
        <v>0</v>
      </c>
      <c r="K62" s="42">
        <v>3220000</v>
      </c>
      <c r="L62" s="42">
        <v>0</v>
      </c>
      <c r="M62" s="70">
        <f t="shared" si="13"/>
        <v>1.142674257208626</v>
      </c>
      <c r="N62" s="70">
        <f t="shared" si="9"/>
        <v>1.0059256087782482</v>
      </c>
    </row>
    <row r="63" spans="1:14" ht="12.75">
      <c r="A63" s="65"/>
      <c r="B63" s="65" t="s">
        <v>198</v>
      </c>
      <c r="C63" s="66" t="s">
        <v>199</v>
      </c>
      <c r="D63" s="42">
        <v>453632</v>
      </c>
      <c r="E63" s="42">
        <v>530232</v>
      </c>
      <c r="F63" s="110">
        <f t="shared" si="2"/>
        <v>610034</v>
      </c>
      <c r="G63" s="42">
        <f t="shared" si="12"/>
        <v>610034</v>
      </c>
      <c r="H63" s="42">
        <v>505822</v>
      </c>
      <c r="I63" s="42">
        <v>0</v>
      </c>
      <c r="J63" s="72">
        <v>0</v>
      </c>
      <c r="K63" s="42">
        <v>104212</v>
      </c>
      <c r="L63" s="42">
        <v>0</v>
      </c>
      <c r="M63" s="70">
        <f t="shared" si="13"/>
        <v>1.3447772643905191</v>
      </c>
      <c r="N63" s="70">
        <f t="shared" si="9"/>
        <v>1.1505039303550144</v>
      </c>
    </row>
    <row r="64" spans="1:14" ht="25.5">
      <c r="A64" s="5" t="s">
        <v>115</v>
      </c>
      <c r="B64" s="5"/>
      <c r="C64" s="30" t="s">
        <v>116</v>
      </c>
      <c r="D64" s="40">
        <f>SUM(D65:D67)</f>
        <v>3240763</v>
      </c>
      <c r="E64" s="40">
        <f>SUM(E65:E67)</f>
        <v>3965555</v>
      </c>
      <c r="F64" s="107">
        <f t="shared" si="2"/>
        <v>4290801</v>
      </c>
      <c r="G64" s="82">
        <f t="shared" si="12"/>
        <v>4290801</v>
      </c>
      <c r="H64" s="40">
        <f>SUM(H65:H67)</f>
        <v>3733733</v>
      </c>
      <c r="I64" s="40">
        <f>SUM(I65:I67)</f>
        <v>172000</v>
      </c>
      <c r="J64" s="40">
        <f>SUM(J65:J67)</f>
        <v>0</v>
      </c>
      <c r="K64" s="40">
        <f>SUM(K65:K67)</f>
        <v>385068</v>
      </c>
      <c r="L64" s="40">
        <f>SUM(L65:L67)</f>
        <v>0</v>
      </c>
      <c r="M64" s="63">
        <f aca="true" t="shared" si="14" ref="M64:M70">F64/D64</f>
        <v>1.32400950023189</v>
      </c>
      <c r="N64" s="63">
        <f t="shared" si="9"/>
        <v>1.082017775569876</v>
      </c>
    </row>
    <row r="65" spans="1:14" s="96" customFormat="1" ht="25.5">
      <c r="A65" s="90"/>
      <c r="B65" s="90" t="s">
        <v>234</v>
      </c>
      <c r="C65" s="91" t="s">
        <v>240</v>
      </c>
      <c r="D65" s="87">
        <v>163944</v>
      </c>
      <c r="E65" s="87">
        <v>170191</v>
      </c>
      <c r="F65" s="110">
        <f t="shared" si="2"/>
        <v>172000</v>
      </c>
      <c r="G65" s="42">
        <f t="shared" si="12"/>
        <v>172000</v>
      </c>
      <c r="H65" s="87">
        <v>0</v>
      </c>
      <c r="I65" s="87">
        <v>172000</v>
      </c>
      <c r="J65" s="95">
        <v>0</v>
      </c>
      <c r="K65" s="87">
        <v>0</v>
      </c>
      <c r="L65" s="87">
        <v>0</v>
      </c>
      <c r="M65" s="63">
        <v>0</v>
      </c>
      <c r="N65" s="63">
        <f t="shared" si="9"/>
        <v>1.010629234213325</v>
      </c>
    </row>
    <row r="66" spans="1:14" ht="12.75">
      <c r="A66" s="65"/>
      <c r="B66" s="65" t="s">
        <v>119</v>
      </c>
      <c r="C66" s="66" t="s">
        <v>120</v>
      </c>
      <c r="D66" s="42">
        <v>3076819</v>
      </c>
      <c r="E66" s="42">
        <v>3788608</v>
      </c>
      <c r="F66" s="110">
        <f t="shared" si="2"/>
        <v>4118801</v>
      </c>
      <c r="G66" s="42">
        <f t="shared" si="12"/>
        <v>4118801</v>
      </c>
      <c r="H66" s="42">
        <v>3733733</v>
      </c>
      <c r="I66" s="42">
        <v>0</v>
      </c>
      <c r="J66" s="72">
        <v>0</v>
      </c>
      <c r="K66" s="42">
        <v>385068</v>
      </c>
      <c r="L66" s="42">
        <v>0</v>
      </c>
      <c r="M66" s="70">
        <f t="shared" si="14"/>
        <v>1.33865560502584</v>
      </c>
      <c r="N66" s="70">
        <f aca="true" t="shared" si="15" ref="N66:N86">F66/E66</f>
        <v>1.087154173775698</v>
      </c>
    </row>
    <row r="67" spans="1:14" ht="12.75">
      <c r="A67" s="65"/>
      <c r="B67" s="65" t="s">
        <v>235</v>
      </c>
      <c r="C67" s="66" t="s">
        <v>241</v>
      </c>
      <c r="D67" s="42">
        <v>0</v>
      </c>
      <c r="E67" s="42">
        <v>6756</v>
      </c>
      <c r="F67" s="110">
        <f t="shared" si="2"/>
        <v>0</v>
      </c>
      <c r="G67" s="42">
        <f t="shared" si="12"/>
        <v>0</v>
      </c>
      <c r="H67" s="42">
        <v>0</v>
      </c>
      <c r="I67" s="42">
        <v>0</v>
      </c>
      <c r="J67" s="72">
        <v>0</v>
      </c>
      <c r="K67" s="42">
        <v>0</v>
      </c>
      <c r="L67" s="42">
        <v>0</v>
      </c>
      <c r="M67" s="70">
        <v>0</v>
      </c>
      <c r="N67" s="70">
        <f t="shared" si="15"/>
        <v>0</v>
      </c>
    </row>
    <row r="68" spans="1:14" ht="12.75">
      <c r="A68" s="5" t="s">
        <v>200</v>
      </c>
      <c r="B68" s="5"/>
      <c r="C68" s="30" t="s">
        <v>121</v>
      </c>
      <c r="D68" s="40">
        <f>SUM(D69:D79)</f>
        <v>6377547</v>
      </c>
      <c r="E68" s="98">
        <f>SUM(E69:E79)</f>
        <v>6567079</v>
      </c>
      <c r="F68" s="107">
        <f t="shared" si="2"/>
        <v>8156395</v>
      </c>
      <c r="G68" s="82">
        <f t="shared" si="12"/>
        <v>7966395</v>
      </c>
      <c r="H68" s="40">
        <f>SUM(H69:H79)</f>
        <v>5646041</v>
      </c>
      <c r="I68" s="40">
        <f>SUM(I69:I79)</f>
        <v>468319</v>
      </c>
      <c r="J68" s="40">
        <f>SUM(J69:J79)</f>
        <v>0</v>
      </c>
      <c r="K68" s="40">
        <f>SUM(K69:K79)</f>
        <v>1852035</v>
      </c>
      <c r="L68" s="40">
        <f>SUM(L69:L79)</f>
        <v>190000</v>
      </c>
      <c r="M68" s="63">
        <f t="shared" si="14"/>
        <v>1.278923542233401</v>
      </c>
      <c r="N68" s="63">
        <f t="shared" si="15"/>
        <v>1.2420126208318798</v>
      </c>
    </row>
    <row r="69" spans="1:14" ht="12.75">
      <c r="A69" s="65"/>
      <c r="B69" s="65" t="s">
        <v>201</v>
      </c>
      <c r="C69" s="66" t="s">
        <v>202</v>
      </c>
      <c r="D69" s="42">
        <v>240778</v>
      </c>
      <c r="E69" s="42">
        <v>194647</v>
      </c>
      <c r="F69" s="110">
        <f t="shared" si="2"/>
        <v>301734</v>
      </c>
      <c r="G69" s="42">
        <f t="shared" si="12"/>
        <v>301734</v>
      </c>
      <c r="H69" s="42">
        <v>283634</v>
      </c>
      <c r="I69" s="42">
        <v>0</v>
      </c>
      <c r="J69" s="72">
        <v>0</v>
      </c>
      <c r="K69" s="42">
        <v>18100</v>
      </c>
      <c r="L69" s="42">
        <v>0</v>
      </c>
      <c r="M69" s="70">
        <f t="shared" si="14"/>
        <v>1.2531626643630231</v>
      </c>
      <c r="N69" s="70">
        <f t="shared" si="15"/>
        <v>1.5501600332910346</v>
      </c>
    </row>
    <row r="70" spans="1:14" ht="12.75">
      <c r="A70" s="65"/>
      <c r="B70" s="65" t="s">
        <v>122</v>
      </c>
      <c r="C70" s="66" t="s">
        <v>123</v>
      </c>
      <c r="D70" s="42">
        <v>1174000</v>
      </c>
      <c r="E70" s="42">
        <v>1230168</v>
      </c>
      <c r="F70" s="110">
        <f t="shared" si="2"/>
        <v>1318500</v>
      </c>
      <c r="G70" s="42">
        <f t="shared" si="12"/>
        <v>1318500</v>
      </c>
      <c r="H70" s="42">
        <v>943400</v>
      </c>
      <c r="I70" s="42">
        <v>0</v>
      </c>
      <c r="J70" s="72">
        <v>0</v>
      </c>
      <c r="K70" s="42">
        <v>375100</v>
      </c>
      <c r="L70" s="42">
        <v>0</v>
      </c>
      <c r="M70" s="70">
        <f t="shared" si="14"/>
        <v>1.123083475298126</v>
      </c>
      <c r="N70" s="70">
        <f t="shared" si="15"/>
        <v>1.0718048266578224</v>
      </c>
    </row>
    <row r="71" spans="1:14" ht="13.5" customHeight="1">
      <c r="A71" s="65"/>
      <c r="B71" s="65" t="s">
        <v>124</v>
      </c>
      <c r="C71" s="66" t="s">
        <v>125</v>
      </c>
      <c r="D71" s="42">
        <v>1062352</v>
      </c>
      <c r="E71" s="42">
        <v>1109950</v>
      </c>
      <c r="F71" s="110">
        <f t="shared" si="2"/>
        <v>1207534</v>
      </c>
      <c r="G71" s="42">
        <f t="shared" si="12"/>
        <v>1137534</v>
      </c>
      <c r="H71" s="42">
        <v>644934</v>
      </c>
      <c r="I71" s="42">
        <v>0</v>
      </c>
      <c r="J71" s="72">
        <v>0</v>
      </c>
      <c r="K71" s="42">
        <v>492600</v>
      </c>
      <c r="L71" s="42">
        <v>70000</v>
      </c>
      <c r="M71" s="70">
        <f aca="true" t="shared" si="16" ref="M71:M83">F71/D71</f>
        <v>1.1366609184149887</v>
      </c>
      <c r="N71" s="70">
        <f t="shared" si="15"/>
        <v>1.0879174737600792</v>
      </c>
    </row>
    <row r="72" spans="1:14" ht="13.5" customHeight="1">
      <c r="A72" s="65"/>
      <c r="B72" s="65" t="s">
        <v>267</v>
      </c>
      <c r="C72" s="66" t="s">
        <v>277</v>
      </c>
      <c r="D72" s="42">
        <v>0</v>
      </c>
      <c r="E72" s="42">
        <v>2276</v>
      </c>
      <c r="F72" s="110">
        <f t="shared" si="2"/>
        <v>15557</v>
      </c>
      <c r="G72" s="42">
        <f t="shared" si="12"/>
        <v>15557</v>
      </c>
      <c r="H72" s="42">
        <v>15557</v>
      </c>
      <c r="I72" s="42">
        <v>0</v>
      </c>
      <c r="J72" s="72">
        <v>0</v>
      </c>
      <c r="K72" s="42">
        <v>0</v>
      </c>
      <c r="L72" s="42">
        <v>0</v>
      </c>
      <c r="M72" s="70"/>
      <c r="N72" s="70">
        <f t="shared" si="15"/>
        <v>6.835237258347979</v>
      </c>
    </row>
    <row r="73" spans="1:14" ht="25.5">
      <c r="A73" s="65"/>
      <c r="B73" s="65" t="s">
        <v>203</v>
      </c>
      <c r="C73" s="66" t="s">
        <v>204</v>
      </c>
      <c r="D73" s="42">
        <v>1362924</v>
      </c>
      <c r="E73" s="42">
        <v>1460054</v>
      </c>
      <c r="F73" s="110">
        <f t="shared" si="2"/>
        <v>1681970</v>
      </c>
      <c r="G73" s="42">
        <f t="shared" si="12"/>
        <v>1681970</v>
      </c>
      <c r="H73" s="42">
        <v>1492694</v>
      </c>
      <c r="I73" s="42">
        <v>0</v>
      </c>
      <c r="J73" s="72">
        <v>0</v>
      </c>
      <c r="K73" s="42">
        <v>189276</v>
      </c>
      <c r="L73" s="42">
        <v>0</v>
      </c>
      <c r="M73" s="70">
        <f t="shared" si="16"/>
        <v>1.2340893549456904</v>
      </c>
      <c r="N73" s="70">
        <f t="shared" si="15"/>
        <v>1.1519916386654192</v>
      </c>
    </row>
    <row r="74" spans="1:14" ht="12.75">
      <c r="A74" s="65"/>
      <c r="B74" s="65" t="s">
        <v>205</v>
      </c>
      <c r="C74" s="66" t="s">
        <v>127</v>
      </c>
      <c r="D74" s="42">
        <v>1195120</v>
      </c>
      <c r="E74" s="42">
        <v>1331480</v>
      </c>
      <c r="F74" s="110">
        <f t="shared" si="2"/>
        <v>1603069</v>
      </c>
      <c r="G74" s="42">
        <f t="shared" si="12"/>
        <v>1483069</v>
      </c>
      <c r="H74" s="42">
        <v>877319</v>
      </c>
      <c r="I74" s="42">
        <v>322586</v>
      </c>
      <c r="J74" s="72">
        <v>0</v>
      </c>
      <c r="K74" s="42">
        <v>283164</v>
      </c>
      <c r="L74" s="42">
        <v>120000</v>
      </c>
      <c r="M74" s="70">
        <f t="shared" si="16"/>
        <v>1.3413456389316554</v>
      </c>
      <c r="N74" s="70">
        <f t="shared" si="15"/>
        <v>1.2039752756331301</v>
      </c>
    </row>
    <row r="75" spans="1:14" ht="12.75" customHeight="1">
      <c r="A75" s="65"/>
      <c r="B75" s="65" t="s">
        <v>206</v>
      </c>
      <c r="C75" s="66" t="s">
        <v>128</v>
      </c>
      <c r="D75" s="42">
        <v>1024700</v>
      </c>
      <c r="E75" s="42">
        <v>837354</v>
      </c>
      <c r="F75" s="110">
        <f t="shared" si="2"/>
        <v>1039422</v>
      </c>
      <c r="G75" s="42">
        <f t="shared" si="12"/>
        <v>1039422</v>
      </c>
      <c r="H75" s="42">
        <v>511033</v>
      </c>
      <c r="I75" s="42">
        <v>145733</v>
      </c>
      <c r="J75" s="72">
        <v>0</v>
      </c>
      <c r="K75" s="42">
        <v>382656</v>
      </c>
      <c r="L75" s="42">
        <v>0</v>
      </c>
      <c r="M75" s="70">
        <f t="shared" si="16"/>
        <v>1.0143671318434664</v>
      </c>
      <c r="N75" s="70">
        <f t="shared" si="15"/>
        <v>1.241317292327976</v>
      </c>
    </row>
    <row r="76" spans="1:14" ht="12.75" customHeight="1">
      <c r="A76" s="65"/>
      <c r="B76" s="65" t="s">
        <v>223</v>
      </c>
      <c r="C76" s="66" t="s">
        <v>226</v>
      </c>
      <c r="D76" s="42">
        <v>0</v>
      </c>
      <c r="E76" s="42">
        <v>6445</v>
      </c>
      <c r="F76" s="110">
        <v>0</v>
      </c>
      <c r="G76" s="42">
        <v>0</v>
      </c>
      <c r="H76" s="42">
        <v>0</v>
      </c>
      <c r="I76" s="42">
        <v>0</v>
      </c>
      <c r="J76" s="72">
        <v>0</v>
      </c>
      <c r="K76" s="42">
        <v>0</v>
      </c>
      <c r="L76" s="42">
        <v>0</v>
      </c>
      <c r="M76" s="70"/>
      <c r="N76" s="70">
        <f t="shared" si="15"/>
        <v>0</v>
      </c>
    </row>
    <row r="77" spans="1:14" ht="12.75" customHeight="1">
      <c r="A77" s="65"/>
      <c r="B77" s="65" t="s">
        <v>268</v>
      </c>
      <c r="C77" s="66" t="s">
        <v>278</v>
      </c>
      <c r="D77" s="42">
        <v>0</v>
      </c>
      <c r="E77" s="97">
        <v>188821</v>
      </c>
      <c r="F77" s="110">
        <f t="shared" si="2"/>
        <v>533115</v>
      </c>
      <c r="G77" s="42">
        <f t="shared" si="12"/>
        <v>533115</v>
      </c>
      <c r="H77" s="42">
        <v>528344</v>
      </c>
      <c r="I77" s="42">
        <v>0</v>
      </c>
      <c r="J77" s="72">
        <v>0</v>
      </c>
      <c r="K77" s="42">
        <v>4771</v>
      </c>
      <c r="L77" s="42">
        <v>0</v>
      </c>
      <c r="M77" s="70">
        <v>0</v>
      </c>
      <c r="N77" s="70">
        <f t="shared" si="15"/>
        <v>2.8233882883789407</v>
      </c>
    </row>
    <row r="78" spans="1:14" ht="12.75">
      <c r="A78" s="65"/>
      <c r="B78" s="65" t="s">
        <v>207</v>
      </c>
      <c r="C78" s="66" t="s">
        <v>193</v>
      </c>
      <c r="D78" s="42">
        <v>28585</v>
      </c>
      <c r="E78" s="42">
        <v>27516</v>
      </c>
      <c r="F78" s="110">
        <f aca="true" t="shared" si="17" ref="F78:F85">SUM(G78+L78)</f>
        <v>35706</v>
      </c>
      <c r="G78" s="42">
        <f t="shared" si="12"/>
        <v>35706</v>
      </c>
      <c r="H78" s="42">
        <v>6338</v>
      </c>
      <c r="I78" s="42">
        <v>0</v>
      </c>
      <c r="J78" s="42">
        <v>0</v>
      </c>
      <c r="K78" s="42">
        <v>29368</v>
      </c>
      <c r="L78" s="42">
        <v>0</v>
      </c>
      <c r="M78" s="70">
        <f t="shared" si="16"/>
        <v>1.2491166695819487</v>
      </c>
      <c r="N78" s="70">
        <f t="shared" si="15"/>
        <v>1.2976450065416485</v>
      </c>
    </row>
    <row r="79" spans="1:14" ht="12.75">
      <c r="A79" s="65"/>
      <c r="B79" s="65" t="s">
        <v>208</v>
      </c>
      <c r="C79" s="66" t="s">
        <v>93</v>
      </c>
      <c r="D79" s="42">
        <v>289088</v>
      </c>
      <c r="E79" s="42">
        <v>178368</v>
      </c>
      <c r="F79" s="110">
        <f t="shared" si="17"/>
        <v>419788</v>
      </c>
      <c r="G79" s="42">
        <f t="shared" si="12"/>
        <v>419788</v>
      </c>
      <c r="H79" s="42">
        <v>342788</v>
      </c>
      <c r="I79" s="42">
        <v>0</v>
      </c>
      <c r="J79" s="42">
        <v>0</v>
      </c>
      <c r="K79" s="42">
        <v>77000</v>
      </c>
      <c r="L79" s="42">
        <v>0</v>
      </c>
      <c r="M79" s="70">
        <f t="shared" si="16"/>
        <v>1.452111467788355</v>
      </c>
      <c r="N79" s="70">
        <f t="shared" si="15"/>
        <v>2.3534939002511663</v>
      </c>
    </row>
    <row r="80" spans="1:14" ht="25.5">
      <c r="A80" s="5" t="s">
        <v>209</v>
      </c>
      <c r="B80" s="5"/>
      <c r="C80" s="30" t="s">
        <v>210</v>
      </c>
      <c r="D80" s="40">
        <f>SUM(D81:D83)</f>
        <v>75000</v>
      </c>
      <c r="E80" s="40">
        <f>SUM(E81:E83)</f>
        <v>92500</v>
      </c>
      <c r="F80" s="107">
        <f t="shared" si="17"/>
        <v>91500</v>
      </c>
      <c r="G80" s="82">
        <f t="shared" si="12"/>
        <v>91500</v>
      </c>
      <c r="H80" s="40">
        <f>SUM(H81:H83)</f>
        <v>0</v>
      </c>
      <c r="I80" s="40">
        <f>SUM(I81:I83)</f>
        <v>75000</v>
      </c>
      <c r="J80" s="40">
        <f>SUM(J81:J83)</f>
        <v>0</v>
      </c>
      <c r="K80" s="40">
        <f>SUM(K81:K83)</f>
        <v>16500</v>
      </c>
      <c r="L80" s="40">
        <f>SUM(L81:L83)</f>
        <v>0</v>
      </c>
      <c r="M80" s="63">
        <f t="shared" si="16"/>
        <v>1.22</v>
      </c>
      <c r="N80" s="63">
        <f t="shared" si="15"/>
        <v>0.9891891891891892</v>
      </c>
    </row>
    <row r="81" spans="1:14" ht="12.75">
      <c r="A81" s="65"/>
      <c r="B81" s="65" t="s">
        <v>211</v>
      </c>
      <c r="C81" s="66" t="s">
        <v>212</v>
      </c>
      <c r="D81" s="42">
        <v>10000</v>
      </c>
      <c r="E81" s="68">
        <v>10000</v>
      </c>
      <c r="F81" s="110">
        <f t="shared" si="17"/>
        <v>16500</v>
      </c>
      <c r="G81" s="42">
        <f t="shared" si="12"/>
        <v>16500</v>
      </c>
      <c r="H81" s="68">
        <v>0</v>
      </c>
      <c r="I81" s="68">
        <v>0</v>
      </c>
      <c r="J81" s="69">
        <v>0</v>
      </c>
      <c r="K81" s="68">
        <v>16500</v>
      </c>
      <c r="L81" s="68">
        <v>0</v>
      </c>
      <c r="M81" s="70">
        <f t="shared" si="16"/>
        <v>1.65</v>
      </c>
      <c r="N81" s="70">
        <f t="shared" si="15"/>
        <v>1.65</v>
      </c>
    </row>
    <row r="82" spans="1:14" ht="12.75">
      <c r="A82" s="65"/>
      <c r="B82" s="65" t="s">
        <v>236</v>
      </c>
      <c r="C82" s="66" t="s">
        <v>242</v>
      </c>
      <c r="D82" s="42">
        <v>0</v>
      </c>
      <c r="E82" s="68">
        <v>12500</v>
      </c>
      <c r="F82" s="110">
        <f t="shared" si="17"/>
        <v>0</v>
      </c>
      <c r="G82" s="42">
        <f t="shared" si="12"/>
        <v>0</v>
      </c>
      <c r="H82" s="68">
        <v>0</v>
      </c>
      <c r="I82" s="68">
        <v>0</v>
      </c>
      <c r="J82" s="69">
        <v>0</v>
      </c>
      <c r="K82" s="68">
        <v>0</v>
      </c>
      <c r="L82" s="68">
        <v>0</v>
      </c>
      <c r="M82" s="70">
        <v>0</v>
      </c>
      <c r="N82" s="70">
        <f t="shared" si="15"/>
        <v>0</v>
      </c>
    </row>
    <row r="83" spans="1:14" s="14" customFormat="1" ht="12.75">
      <c r="A83" s="65"/>
      <c r="B83" s="65" t="s">
        <v>213</v>
      </c>
      <c r="C83" s="66" t="s">
        <v>214</v>
      </c>
      <c r="D83" s="42">
        <v>65000</v>
      </c>
      <c r="E83" s="67">
        <v>70000</v>
      </c>
      <c r="F83" s="110">
        <f t="shared" si="17"/>
        <v>75000</v>
      </c>
      <c r="G83" s="42">
        <f t="shared" si="12"/>
        <v>75000</v>
      </c>
      <c r="H83" s="68">
        <v>0</v>
      </c>
      <c r="I83" s="67">
        <v>75000</v>
      </c>
      <c r="J83" s="69">
        <v>0</v>
      </c>
      <c r="K83" s="67">
        <v>0</v>
      </c>
      <c r="L83" s="68">
        <v>0</v>
      </c>
      <c r="M83" s="70">
        <f t="shared" si="16"/>
        <v>1.1538461538461537</v>
      </c>
      <c r="N83" s="70">
        <f t="shared" si="15"/>
        <v>1.0714285714285714</v>
      </c>
    </row>
    <row r="84" spans="1:14" ht="12.75">
      <c r="A84" s="5" t="s">
        <v>215</v>
      </c>
      <c r="B84" s="5"/>
      <c r="C84" s="30" t="s">
        <v>216</v>
      </c>
      <c r="D84" s="71">
        <f>SUM(D85:D85)</f>
        <v>30000</v>
      </c>
      <c r="E84" s="71">
        <f>SUM(E85:E85)</f>
        <v>45000</v>
      </c>
      <c r="F84" s="107">
        <f t="shared" si="17"/>
        <v>35500</v>
      </c>
      <c r="G84" s="82">
        <f t="shared" si="12"/>
        <v>35500</v>
      </c>
      <c r="H84" s="71">
        <f>SUM(H85)</f>
        <v>0</v>
      </c>
      <c r="I84" s="71">
        <f>SUM(I85)</f>
        <v>23500</v>
      </c>
      <c r="J84" s="71">
        <f>SUM(J85)</f>
        <v>0</v>
      </c>
      <c r="K84" s="71">
        <f>SUM(K85)</f>
        <v>12000</v>
      </c>
      <c r="L84" s="71">
        <f>SUM(L85)</f>
        <v>0</v>
      </c>
      <c r="M84" s="63">
        <f>F84/D84</f>
        <v>1.1833333333333333</v>
      </c>
      <c r="N84" s="63">
        <f t="shared" si="15"/>
        <v>0.7888888888888889</v>
      </c>
    </row>
    <row r="85" spans="1:14" s="14" customFormat="1" ht="12.75" customHeight="1">
      <c r="A85" s="65"/>
      <c r="B85" s="65" t="s">
        <v>217</v>
      </c>
      <c r="C85" s="66" t="s">
        <v>218</v>
      </c>
      <c r="D85" s="42">
        <v>30000</v>
      </c>
      <c r="E85" s="67">
        <v>45000</v>
      </c>
      <c r="F85" s="110">
        <f t="shared" si="17"/>
        <v>35500</v>
      </c>
      <c r="G85" s="42">
        <f t="shared" si="12"/>
        <v>35500</v>
      </c>
      <c r="H85" s="67">
        <v>0</v>
      </c>
      <c r="I85" s="67">
        <v>23500</v>
      </c>
      <c r="J85" s="74">
        <v>0</v>
      </c>
      <c r="K85" s="67">
        <v>12000</v>
      </c>
      <c r="L85" s="67">
        <v>0</v>
      </c>
      <c r="M85" s="70">
        <f>F85/D85</f>
        <v>1.1833333333333333</v>
      </c>
      <c r="N85" s="70">
        <f t="shared" si="15"/>
        <v>0.7888888888888889</v>
      </c>
    </row>
    <row r="86" spans="1:14" ht="12.75">
      <c r="A86" s="138" t="s">
        <v>133</v>
      </c>
      <c r="B86" s="139"/>
      <c r="C86" s="140"/>
      <c r="D86" s="71">
        <f>D11+D14+D17+D21+D23+D26+D33+D38+D40+D42+D53+D58+D64+D68+D80+D84+D19</f>
        <v>89327862</v>
      </c>
      <c r="E86" s="71">
        <f aca="true" t="shared" si="18" ref="E86:L86">E11+E14+E17+E21+E23+E26+E33+E38+E40+E42+E53+E58+E64+E68+E80+E84+E19</f>
        <v>105319161.50999999</v>
      </c>
      <c r="F86" s="71">
        <f t="shared" si="18"/>
        <v>108199867</v>
      </c>
      <c r="G86" s="71">
        <f t="shared" si="18"/>
        <v>96793867</v>
      </c>
      <c r="H86" s="71">
        <f t="shared" si="18"/>
        <v>61839453</v>
      </c>
      <c r="I86" s="71">
        <f t="shared" si="18"/>
        <v>3890575</v>
      </c>
      <c r="J86" s="71">
        <f t="shared" si="18"/>
        <v>1500000</v>
      </c>
      <c r="K86" s="71">
        <f t="shared" si="18"/>
        <v>29563839</v>
      </c>
      <c r="L86" s="71">
        <f t="shared" si="18"/>
        <v>11406000</v>
      </c>
      <c r="M86" s="63">
        <f>F86/D86</f>
        <v>1.211266726612129</v>
      </c>
      <c r="N86" s="63">
        <f t="shared" si="15"/>
        <v>1.0273521498718587</v>
      </c>
    </row>
    <row r="87" spans="1:3" ht="12.75">
      <c r="A87" s="75"/>
      <c r="B87" s="76"/>
      <c r="C87" s="77"/>
    </row>
    <row r="88" spans="1:3" ht="12.75">
      <c r="A88" s="75"/>
      <c r="B88" s="76"/>
      <c r="C88" s="77"/>
    </row>
    <row r="89" spans="1:3" ht="12.75">
      <c r="A89" s="75"/>
      <c r="B89" s="76"/>
      <c r="C89" s="77"/>
    </row>
    <row r="90" spans="1:3" ht="12.75">
      <c r="A90" s="75"/>
      <c r="B90" s="76"/>
      <c r="C90" s="77"/>
    </row>
    <row r="91" spans="1:4" ht="12.75">
      <c r="A91" s="75"/>
      <c r="B91" s="76"/>
      <c r="C91" s="77"/>
      <c r="D91" t="s">
        <v>84</v>
      </c>
    </row>
    <row r="92" spans="1:3" ht="12.75">
      <c r="A92" s="75"/>
      <c r="B92" s="76"/>
      <c r="C92" s="77"/>
    </row>
    <row r="93" spans="1:3" ht="12.75">
      <c r="A93" s="75"/>
      <c r="B93" s="76"/>
      <c r="C93" s="77"/>
    </row>
    <row r="94" spans="1:3" ht="12.75">
      <c r="A94" s="75"/>
      <c r="B94" s="76"/>
      <c r="C94" s="77"/>
    </row>
    <row r="95" spans="1:3" ht="12.75">
      <c r="A95" s="75"/>
      <c r="B95" s="76"/>
      <c r="C95" s="77"/>
    </row>
    <row r="96" spans="1:3" ht="12.75">
      <c r="A96" s="75"/>
      <c r="B96" s="76"/>
      <c r="C96" s="77"/>
    </row>
    <row r="97" spans="1:3" ht="12.75">
      <c r="A97" s="75"/>
      <c r="B97" s="76"/>
      <c r="C97" s="77"/>
    </row>
    <row r="98" spans="1:3" ht="12.75">
      <c r="A98" s="75"/>
      <c r="B98" s="76"/>
      <c r="C98" s="77"/>
    </row>
    <row r="99" spans="1:3" ht="12.75">
      <c r="A99" s="75"/>
      <c r="B99" s="76"/>
      <c r="C99" s="77"/>
    </row>
    <row r="100" spans="1:3" ht="12.75">
      <c r="A100" s="75"/>
      <c r="B100" s="76"/>
      <c r="C100" s="77"/>
    </row>
    <row r="101" spans="1:3" ht="12.75">
      <c r="A101" s="75"/>
      <c r="B101" s="76"/>
      <c r="C101" s="77"/>
    </row>
    <row r="102" spans="1:3" ht="12.75">
      <c r="A102" s="75"/>
      <c r="B102" s="76"/>
      <c r="C102" s="77"/>
    </row>
    <row r="103" spans="1:3" ht="12.75">
      <c r="A103" s="75"/>
      <c r="B103" s="76"/>
      <c r="C103" s="77"/>
    </row>
    <row r="104" spans="1:3" ht="12.75">
      <c r="A104" s="75"/>
      <c r="B104" s="76"/>
      <c r="C104" s="77"/>
    </row>
    <row r="105" spans="1:3" ht="12.75">
      <c r="A105" s="75"/>
      <c r="B105" s="76"/>
      <c r="C105" s="77"/>
    </row>
    <row r="106" spans="1:3" ht="12.75">
      <c r="A106" s="75"/>
      <c r="B106" s="76"/>
      <c r="C106" s="77"/>
    </row>
    <row r="107" spans="1:3" ht="12.75">
      <c r="A107" s="75"/>
      <c r="B107" s="76"/>
      <c r="C107" s="77"/>
    </row>
    <row r="108" spans="1:3" ht="12.75">
      <c r="A108" s="75"/>
      <c r="B108" s="76"/>
      <c r="C108" s="77"/>
    </row>
    <row r="109" spans="1:3" ht="12.75">
      <c r="A109" s="75"/>
      <c r="B109" s="76"/>
      <c r="C109" s="77"/>
    </row>
    <row r="110" spans="1:3" ht="12.75">
      <c r="A110" s="75"/>
      <c r="B110" s="76"/>
      <c r="C110" s="77"/>
    </row>
    <row r="111" spans="1:3" ht="12.75">
      <c r="A111" s="75"/>
      <c r="B111" s="76"/>
      <c r="C111" s="77"/>
    </row>
    <row r="112" spans="1:3" ht="12.75">
      <c r="A112" s="53"/>
      <c r="B112" s="78"/>
      <c r="C112" s="79"/>
    </row>
    <row r="113" spans="1:3" ht="12.75">
      <c r="A113" s="53"/>
      <c r="B113" s="78"/>
      <c r="C113" s="79"/>
    </row>
    <row r="114" spans="1:3" ht="12.75">
      <c r="A114" s="53"/>
      <c r="B114" s="78"/>
      <c r="C114" s="79"/>
    </row>
    <row r="115" spans="1:3" ht="12.75">
      <c r="A115" s="53"/>
      <c r="B115" s="78"/>
      <c r="C115" s="79"/>
    </row>
    <row r="116" spans="1:3" ht="12.75">
      <c r="A116" s="53"/>
      <c r="B116" s="78"/>
      <c r="C116" s="79"/>
    </row>
    <row r="117" spans="1:3" ht="12.75">
      <c r="A117" s="53"/>
      <c r="B117" s="78"/>
      <c r="C117" s="79"/>
    </row>
    <row r="118" spans="1:3" ht="12.75">
      <c r="A118" s="53"/>
      <c r="B118" s="78"/>
      <c r="C118" s="79"/>
    </row>
    <row r="119" spans="1:3" ht="12.75">
      <c r="A119" s="53"/>
      <c r="B119" s="78"/>
      <c r="C119" s="79"/>
    </row>
    <row r="120" spans="1:3" ht="12.75">
      <c r="A120" s="53"/>
      <c r="B120" s="78"/>
      <c r="C120" s="79"/>
    </row>
    <row r="121" spans="1:3" ht="12.75">
      <c r="A121" s="53"/>
      <c r="B121" s="78"/>
      <c r="C121" s="79"/>
    </row>
    <row r="122" spans="1:3" ht="12.75">
      <c r="A122" s="53"/>
      <c r="B122" s="78"/>
      <c r="C122" s="79"/>
    </row>
    <row r="123" spans="1:3" ht="12.75">
      <c r="A123" s="53"/>
      <c r="B123" s="78"/>
      <c r="C123" s="79"/>
    </row>
  </sheetData>
  <sheetProtection/>
  <mergeCells count="14">
    <mergeCell ref="M7:M9"/>
    <mergeCell ref="N7:N9"/>
    <mergeCell ref="A5:N5"/>
    <mergeCell ref="A86:C86"/>
    <mergeCell ref="G7:L7"/>
    <mergeCell ref="G8:G9"/>
    <mergeCell ref="H8:K8"/>
    <mergeCell ref="L8:L9"/>
    <mergeCell ref="B7:B9"/>
    <mergeCell ref="A7:A9"/>
    <mergeCell ref="F7:F9"/>
    <mergeCell ref="E7:E9"/>
    <mergeCell ref="D7:D9"/>
    <mergeCell ref="C7:C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79" r:id="rId1"/>
  <rowBreaks count="2" manualBreakCount="2">
    <brk id="39" max="13" man="1"/>
    <brk id="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100" zoomScalePageLayoutView="0" workbookViewId="0" topLeftCell="D1">
      <selection activeCell="L18" sqref="L18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0.375" style="0" customWidth="1"/>
    <col min="5" max="5" width="12.625" style="0" customWidth="1"/>
    <col min="6" max="6" width="15.625" style="0" customWidth="1"/>
    <col min="7" max="7" width="10.75390625" style="0" customWidth="1"/>
    <col min="8" max="8" width="13.375" style="0" customWidth="1"/>
    <col min="9" max="9" width="9.25390625" style="0" customWidth="1"/>
    <col min="10" max="10" width="9.125" style="0" customWidth="1"/>
    <col min="11" max="11" width="10.875" style="0" customWidth="1"/>
    <col min="12" max="12" width="10.625" style="0" customWidth="1"/>
    <col min="13" max="13" width="9.125" style="0" customWidth="1"/>
    <col min="14" max="14" width="7.625" style="0" customWidth="1"/>
  </cols>
  <sheetData>
    <row r="1" ht="12.75">
      <c r="K1" t="s">
        <v>254</v>
      </c>
    </row>
    <row r="2" ht="17.25" customHeight="1">
      <c r="K2" s="2" t="s">
        <v>255</v>
      </c>
    </row>
    <row r="3" ht="20.25" customHeight="1">
      <c r="K3" s="2" t="s">
        <v>1</v>
      </c>
    </row>
    <row r="4" ht="12.75">
      <c r="K4" s="2" t="s">
        <v>256</v>
      </c>
    </row>
    <row r="5" spans="1:14" ht="19.5" customHeight="1">
      <c r="A5" s="148" t="s">
        <v>260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3" ht="15" customHeight="1">
      <c r="A6" s="3"/>
      <c r="B6" s="3"/>
      <c r="C6" s="3"/>
    </row>
    <row r="7" spans="1:14" ht="12.75" customHeight="1">
      <c r="A7" s="130" t="s">
        <v>134</v>
      </c>
      <c r="B7" s="130" t="s">
        <v>135</v>
      </c>
      <c r="C7" s="133" t="s">
        <v>6</v>
      </c>
      <c r="D7" s="131" t="s">
        <v>258</v>
      </c>
      <c r="E7" s="132" t="s">
        <v>259</v>
      </c>
      <c r="F7" s="131" t="s">
        <v>300</v>
      </c>
      <c r="G7" s="141" t="s">
        <v>136</v>
      </c>
      <c r="H7" s="142"/>
      <c r="I7" s="142"/>
      <c r="J7" s="142"/>
      <c r="K7" s="142"/>
      <c r="L7" s="142"/>
      <c r="M7" s="134" t="s">
        <v>137</v>
      </c>
      <c r="N7" s="134" t="s">
        <v>138</v>
      </c>
    </row>
    <row r="8" spans="1:14" ht="12.75">
      <c r="A8" s="130"/>
      <c r="B8" s="130"/>
      <c r="C8" s="133"/>
      <c r="D8" s="131"/>
      <c r="E8" s="132"/>
      <c r="F8" s="131"/>
      <c r="G8" s="143" t="s">
        <v>139</v>
      </c>
      <c r="H8" s="145" t="s">
        <v>140</v>
      </c>
      <c r="I8" s="146"/>
      <c r="J8" s="146"/>
      <c r="K8" s="147"/>
      <c r="L8" s="143" t="s">
        <v>227</v>
      </c>
      <c r="M8" s="135"/>
      <c r="N8" s="135"/>
    </row>
    <row r="9" spans="1:14" ht="41.25" customHeight="1">
      <c r="A9" s="130"/>
      <c r="B9" s="130"/>
      <c r="C9" s="133"/>
      <c r="D9" s="131"/>
      <c r="E9" s="132"/>
      <c r="F9" s="131"/>
      <c r="G9" s="144"/>
      <c r="H9" s="59" t="s">
        <v>141</v>
      </c>
      <c r="I9" s="60" t="s">
        <v>142</v>
      </c>
      <c r="J9" s="60" t="s">
        <v>143</v>
      </c>
      <c r="K9" s="60" t="s">
        <v>144</v>
      </c>
      <c r="L9" s="144"/>
      <c r="M9" s="136"/>
      <c r="N9" s="136"/>
    </row>
    <row r="10" spans="1:14" ht="12" customHeight="1" thickBot="1">
      <c r="A10" s="8" t="s">
        <v>145</v>
      </c>
      <c r="B10" s="8" t="s">
        <v>146</v>
      </c>
      <c r="C10" s="8" t="s">
        <v>147</v>
      </c>
      <c r="D10" s="8" t="s">
        <v>148</v>
      </c>
      <c r="E10" s="8" t="s">
        <v>149</v>
      </c>
      <c r="F10" s="8" t="s">
        <v>150</v>
      </c>
      <c r="G10" s="8" t="s">
        <v>151</v>
      </c>
      <c r="H10" s="8" t="s">
        <v>152</v>
      </c>
      <c r="I10" s="8" t="s">
        <v>153</v>
      </c>
      <c r="J10" s="8" t="s">
        <v>154</v>
      </c>
      <c r="K10" s="8" t="s">
        <v>155</v>
      </c>
      <c r="L10" s="8" t="s">
        <v>156</v>
      </c>
      <c r="M10" s="8" t="s">
        <v>157</v>
      </c>
      <c r="N10" s="8" t="s">
        <v>158</v>
      </c>
    </row>
    <row r="11" spans="1:14" ht="13.5" thickTop="1">
      <c r="A11" s="28" t="s">
        <v>9</v>
      </c>
      <c r="B11" s="28"/>
      <c r="C11" s="61" t="s">
        <v>10</v>
      </c>
      <c r="D11" s="62">
        <f>SUM(D12:D12)</f>
        <v>66500</v>
      </c>
      <c r="E11" s="62">
        <f>SUM(E12:E12)</f>
        <v>66500</v>
      </c>
      <c r="F11" s="107">
        <f>SUM(G11+L11)</f>
        <v>71000</v>
      </c>
      <c r="G11" s="62">
        <f>SUM(K11+J11+I11+H11)</f>
        <v>71000</v>
      </c>
      <c r="H11" s="62">
        <f>SUM(H12:H12)</f>
        <v>0</v>
      </c>
      <c r="I11" s="62">
        <f>SUM(I12:I12)</f>
        <v>0</v>
      </c>
      <c r="J11" s="62">
        <f>SUM(J12:J12)</f>
        <v>0</v>
      </c>
      <c r="K11" s="62">
        <f>SUM(K12:K12)</f>
        <v>71000</v>
      </c>
      <c r="L11" s="62">
        <f>SUM(L12:L12)</f>
        <v>0</v>
      </c>
      <c r="M11" s="63">
        <f aca="true" t="shared" si="0" ref="M11:M27">F11/D11</f>
        <v>1.0676691729323309</v>
      </c>
      <c r="N11" s="63">
        <f aca="true" t="shared" si="1" ref="N11:N29">F11/E11</f>
        <v>1.0676691729323309</v>
      </c>
    </row>
    <row r="12" spans="1:14" ht="25.5">
      <c r="A12" s="64"/>
      <c r="B12" s="65" t="s">
        <v>18</v>
      </c>
      <c r="C12" s="66" t="s">
        <v>19</v>
      </c>
      <c r="D12" s="42">
        <v>66500</v>
      </c>
      <c r="E12" s="67">
        <v>66500</v>
      </c>
      <c r="F12" s="110">
        <f aca="true" t="shared" si="2" ref="F12:F70">SUM(G12+L12)</f>
        <v>71000</v>
      </c>
      <c r="G12" s="42">
        <f>SUM(H12:K12)</f>
        <v>71000</v>
      </c>
      <c r="H12" s="68">
        <v>0</v>
      </c>
      <c r="I12" s="68">
        <v>0</v>
      </c>
      <c r="J12" s="69">
        <v>0</v>
      </c>
      <c r="K12" s="68">
        <v>71000</v>
      </c>
      <c r="L12" s="68">
        <v>0</v>
      </c>
      <c r="M12" s="70">
        <f t="shared" si="0"/>
        <v>1.0676691729323309</v>
      </c>
      <c r="N12" s="70">
        <f t="shared" si="1"/>
        <v>1.0676691729323309</v>
      </c>
    </row>
    <row r="13" spans="1:14" ht="12.75">
      <c r="A13" s="5" t="s">
        <v>14</v>
      </c>
      <c r="B13" s="5"/>
      <c r="C13" s="30" t="s">
        <v>15</v>
      </c>
      <c r="D13" s="71">
        <f>SUM(D14:D15)</f>
        <v>47200</v>
      </c>
      <c r="E13" s="71">
        <f>SUM(E14:E15)</f>
        <v>47200</v>
      </c>
      <c r="F13" s="107">
        <f t="shared" si="2"/>
        <v>35000</v>
      </c>
      <c r="G13" s="82">
        <f>SUM(H13:K13)</f>
        <v>35000</v>
      </c>
      <c r="H13" s="71">
        <f>SUM(H14+H15)</f>
        <v>0</v>
      </c>
      <c r="I13" s="71">
        <f>SUM(I14+I15)</f>
        <v>0</v>
      </c>
      <c r="J13" s="71">
        <f>SUM(J14+J15)</f>
        <v>0</v>
      </c>
      <c r="K13" s="71">
        <f>SUM(K14+K15)</f>
        <v>35000</v>
      </c>
      <c r="L13" s="71">
        <f>SUM(L14+L15)</f>
        <v>0</v>
      </c>
      <c r="M13" s="63">
        <f t="shared" si="0"/>
        <v>0.7415254237288136</v>
      </c>
      <c r="N13" s="63">
        <f t="shared" si="1"/>
        <v>0.7415254237288136</v>
      </c>
    </row>
    <row r="14" spans="1:14" s="14" customFormat="1" ht="12.75">
      <c r="A14" s="65"/>
      <c r="B14" s="65" t="s">
        <v>16</v>
      </c>
      <c r="C14" s="66" t="s">
        <v>17</v>
      </c>
      <c r="D14" s="42">
        <v>16700</v>
      </c>
      <c r="E14" s="67">
        <v>16700</v>
      </c>
      <c r="F14" s="110">
        <f t="shared" si="2"/>
        <v>0</v>
      </c>
      <c r="G14" s="42">
        <f>SUM(H14:K14)</f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70">
        <f t="shared" si="0"/>
        <v>0</v>
      </c>
      <c r="N14" s="70">
        <f t="shared" si="1"/>
        <v>0</v>
      </c>
    </row>
    <row r="15" spans="1:14" ht="12.75">
      <c r="A15" s="65"/>
      <c r="B15" s="65" t="s">
        <v>159</v>
      </c>
      <c r="C15" s="66" t="s">
        <v>160</v>
      </c>
      <c r="D15" s="42">
        <v>30500</v>
      </c>
      <c r="E15" s="67">
        <v>30500</v>
      </c>
      <c r="F15" s="110">
        <f t="shared" si="2"/>
        <v>35000</v>
      </c>
      <c r="G15" s="42">
        <f>SUM(H15:K15)</f>
        <v>35000</v>
      </c>
      <c r="H15" s="67">
        <v>0</v>
      </c>
      <c r="I15" s="67">
        <v>0</v>
      </c>
      <c r="J15" s="67">
        <v>0</v>
      </c>
      <c r="K15" s="68">
        <v>35000</v>
      </c>
      <c r="L15" s="68">
        <v>0</v>
      </c>
      <c r="M15" s="70">
        <f t="shared" si="0"/>
        <v>1.1475409836065573</v>
      </c>
      <c r="N15" s="70">
        <f t="shared" si="1"/>
        <v>1.1475409836065573</v>
      </c>
    </row>
    <row r="16" spans="1:14" ht="15.75" customHeight="1">
      <c r="A16" s="5" t="s">
        <v>161</v>
      </c>
      <c r="B16" s="5"/>
      <c r="C16" s="30" t="s">
        <v>22</v>
      </c>
      <c r="D16" s="40">
        <f aca="true" t="shared" si="3" ref="D16:L16">SUM(D17)</f>
        <v>8845000</v>
      </c>
      <c r="E16" s="40">
        <f t="shared" si="3"/>
        <v>11449219</v>
      </c>
      <c r="F16" s="107">
        <f t="shared" si="2"/>
        <v>9814000</v>
      </c>
      <c r="G16" s="82">
        <f aca="true" t="shared" si="4" ref="G16:G21">SUM(H16:K16)</f>
        <v>4080000</v>
      </c>
      <c r="H16" s="40">
        <f t="shared" si="3"/>
        <v>0</v>
      </c>
      <c r="I16" s="40">
        <f t="shared" si="3"/>
        <v>510000</v>
      </c>
      <c r="J16" s="40">
        <f t="shared" si="3"/>
        <v>0</v>
      </c>
      <c r="K16" s="40">
        <f t="shared" si="3"/>
        <v>3570000</v>
      </c>
      <c r="L16" s="40">
        <f t="shared" si="3"/>
        <v>5734000</v>
      </c>
      <c r="M16" s="63">
        <f t="shared" si="0"/>
        <v>1.1095534200113057</v>
      </c>
      <c r="N16" s="63">
        <f t="shared" si="1"/>
        <v>0.8571763715935559</v>
      </c>
    </row>
    <row r="17" spans="1:14" ht="12.75">
      <c r="A17" s="65"/>
      <c r="B17" s="65" t="s">
        <v>162</v>
      </c>
      <c r="C17" s="66" t="s">
        <v>23</v>
      </c>
      <c r="D17" s="42">
        <v>8845000</v>
      </c>
      <c r="E17" s="42">
        <v>11449219</v>
      </c>
      <c r="F17" s="110">
        <f t="shared" si="2"/>
        <v>9814000</v>
      </c>
      <c r="G17" s="87">
        <f t="shared" si="4"/>
        <v>4080000</v>
      </c>
      <c r="H17" s="42">
        <v>0</v>
      </c>
      <c r="I17" s="42">
        <v>510000</v>
      </c>
      <c r="J17" s="72">
        <v>0</v>
      </c>
      <c r="K17" s="42">
        <v>3570000</v>
      </c>
      <c r="L17" s="42">
        <v>5734000</v>
      </c>
      <c r="M17" s="70">
        <f t="shared" si="0"/>
        <v>1.1095534200113057</v>
      </c>
      <c r="N17" s="70">
        <f t="shared" si="1"/>
        <v>0.8571763715935559</v>
      </c>
    </row>
    <row r="18" spans="1:14" s="94" customFormat="1" ht="12.75">
      <c r="A18" s="88" t="s">
        <v>270</v>
      </c>
      <c r="B18" s="88"/>
      <c r="C18" s="89" t="s">
        <v>271</v>
      </c>
      <c r="D18" s="82">
        <v>0</v>
      </c>
      <c r="E18" s="82">
        <v>0</v>
      </c>
      <c r="F18" s="107">
        <f t="shared" si="2"/>
        <v>5000</v>
      </c>
      <c r="G18" s="82">
        <f t="shared" si="4"/>
        <v>5000</v>
      </c>
      <c r="H18" s="82">
        <v>0</v>
      </c>
      <c r="I18" s="82">
        <v>0</v>
      </c>
      <c r="J18" s="122">
        <v>0</v>
      </c>
      <c r="K18" s="82">
        <v>5000</v>
      </c>
      <c r="L18" s="82">
        <v>0</v>
      </c>
      <c r="M18" s="70"/>
      <c r="N18" s="70"/>
    </row>
    <row r="19" spans="1:14" ht="12.75">
      <c r="A19" s="65"/>
      <c r="B19" s="65" t="s">
        <v>272</v>
      </c>
      <c r="C19" s="66" t="s">
        <v>93</v>
      </c>
      <c r="D19" s="42">
        <v>0</v>
      </c>
      <c r="E19" s="42">
        <v>0</v>
      </c>
      <c r="F19" s="110">
        <f>SUM(G19+L19)</f>
        <v>5000</v>
      </c>
      <c r="G19" s="87">
        <f t="shared" si="4"/>
        <v>5000</v>
      </c>
      <c r="H19" s="42">
        <v>0</v>
      </c>
      <c r="I19" s="42">
        <v>0</v>
      </c>
      <c r="J19" s="72">
        <v>0</v>
      </c>
      <c r="K19" s="42">
        <v>5000</v>
      </c>
      <c r="L19" s="42">
        <v>0</v>
      </c>
      <c r="M19" s="70"/>
      <c r="N19" s="70"/>
    </row>
    <row r="20" spans="1:14" ht="12.75">
      <c r="A20" s="5" t="s">
        <v>163</v>
      </c>
      <c r="B20" s="5"/>
      <c r="C20" s="30" t="s">
        <v>28</v>
      </c>
      <c r="D20" s="40">
        <f aca="true" t="shared" si="5" ref="D20:L20">SUM(D21)</f>
        <v>20000</v>
      </c>
      <c r="E20" s="40">
        <f t="shared" si="5"/>
        <v>45000</v>
      </c>
      <c r="F20" s="107">
        <f>SUM(G20+L20)</f>
        <v>150000</v>
      </c>
      <c r="G20" s="82">
        <f t="shared" si="4"/>
        <v>150000</v>
      </c>
      <c r="H20" s="40">
        <f t="shared" si="5"/>
        <v>0</v>
      </c>
      <c r="I20" s="40">
        <f t="shared" si="5"/>
        <v>0</v>
      </c>
      <c r="J20" s="40">
        <f t="shared" si="5"/>
        <v>0</v>
      </c>
      <c r="K20" s="40">
        <f t="shared" si="5"/>
        <v>150000</v>
      </c>
      <c r="L20" s="40">
        <f t="shared" si="5"/>
        <v>0</v>
      </c>
      <c r="M20" s="63">
        <f t="shared" si="0"/>
        <v>7.5</v>
      </c>
      <c r="N20" s="63">
        <f t="shared" si="1"/>
        <v>3.3333333333333335</v>
      </c>
    </row>
    <row r="21" spans="1:14" ht="12" customHeight="1">
      <c r="A21" s="65"/>
      <c r="B21" s="65" t="s">
        <v>164</v>
      </c>
      <c r="C21" s="66" t="s">
        <v>29</v>
      </c>
      <c r="D21" s="42">
        <v>20000</v>
      </c>
      <c r="E21" s="42">
        <v>45000</v>
      </c>
      <c r="F21" s="110">
        <f>SUM(G21+L21)</f>
        <v>150000</v>
      </c>
      <c r="G21" s="42">
        <f t="shared" si="4"/>
        <v>150000</v>
      </c>
      <c r="H21" s="42">
        <v>0</v>
      </c>
      <c r="I21" s="42">
        <v>0</v>
      </c>
      <c r="J21" s="72">
        <v>0</v>
      </c>
      <c r="K21" s="42">
        <v>150000</v>
      </c>
      <c r="L21" s="42">
        <v>0</v>
      </c>
      <c r="M21" s="70">
        <f t="shared" si="0"/>
        <v>7.5</v>
      </c>
      <c r="N21" s="70">
        <f t="shared" si="1"/>
        <v>3.3333333333333335</v>
      </c>
    </row>
    <row r="22" spans="1:14" ht="12.75">
      <c r="A22" s="5" t="s">
        <v>165</v>
      </c>
      <c r="B22" s="5"/>
      <c r="C22" s="30" t="s">
        <v>44</v>
      </c>
      <c r="D22" s="40">
        <f>SUM(D23:D27)</f>
        <v>10346500</v>
      </c>
      <c r="E22" s="40">
        <f>SUM(E23:E27)</f>
        <v>12308090</v>
      </c>
      <c r="F22" s="107">
        <f>G22+L22</f>
        <v>13751022</v>
      </c>
      <c r="G22" s="40">
        <f>SUM(K22+J22+I22+H22)</f>
        <v>12137497</v>
      </c>
      <c r="H22" s="40">
        <f>SUM(H23:H27)</f>
        <v>7518055</v>
      </c>
      <c r="I22" s="40">
        <f>SUM(I23:I27)</f>
        <v>102942</v>
      </c>
      <c r="J22" s="40">
        <f>SUM(J23:J27)</f>
        <v>0</v>
      </c>
      <c r="K22" s="40">
        <f>SUM(K23:K27)</f>
        <v>4516500</v>
      </c>
      <c r="L22" s="40">
        <f>SUM(L23:L27)</f>
        <v>1613525</v>
      </c>
      <c r="M22" s="63">
        <f t="shared" si="0"/>
        <v>1.3290505968201807</v>
      </c>
      <c r="N22" s="63">
        <f t="shared" si="1"/>
        <v>1.1172344368622589</v>
      </c>
    </row>
    <row r="23" spans="1:14" ht="13.5" customHeight="1">
      <c r="A23" s="65"/>
      <c r="B23" s="65" t="s">
        <v>166</v>
      </c>
      <c r="C23" s="66" t="s">
        <v>167</v>
      </c>
      <c r="D23" s="42">
        <v>435000</v>
      </c>
      <c r="E23" s="42">
        <v>475000</v>
      </c>
      <c r="F23" s="110">
        <f t="shared" si="2"/>
        <v>529000</v>
      </c>
      <c r="G23" s="42">
        <f>SUM(H23:K23)</f>
        <v>529000</v>
      </c>
      <c r="H23" s="42">
        <v>0</v>
      </c>
      <c r="I23" s="42">
        <v>0</v>
      </c>
      <c r="J23" s="72">
        <v>0</v>
      </c>
      <c r="K23" s="42">
        <v>529000</v>
      </c>
      <c r="L23" s="42">
        <v>0</v>
      </c>
      <c r="M23" s="70">
        <f t="shared" si="0"/>
        <v>1.2160919540229884</v>
      </c>
      <c r="N23" s="70">
        <f t="shared" si="1"/>
        <v>1.1136842105263158</v>
      </c>
    </row>
    <row r="24" spans="1:14" ht="13.5" customHeight="1">
      <c r="A24" s="65"/>
      <c r="B24" s="65" t="s">
        <v>168</v>
      </c>
      <c r="C24" s="66" t="s">
        <v>169</v>
      </c>
      <c r="D24" s="42">
        <v>9811500</v>
      </c>
      <c r="E24" s="42">
        <v>11605556</v>
      </c>
      <c r="F24" s="110">
        <f>SUM(G24+L24)</f>
        <v>13127522</v>
      </c>
      <c r="G24" s="42">
        <f>SUM(H24:K24)</f>
        <v>11513997</v>
      </c>
      <c r="H24" s="42">
        <v>7508055</v>
      </c>
      <c r="I24" s="42">
        <v>102942</v>
      </c>
      <c r="J24" s="72">
        <v>0</v>
      </c>
      <c r="K24" s="42">
        <v>3903000</v>
      </c>
      <c r="L24" s="42">
        <v>1613525</v>
      </c>
      <c r="M24" s="70">
        <f t="shared" si="0"/>
        <v>1.3379729908780513</v>
      </c>
      <c r="N24" s="70">
        <f t="shared" si="1"/>
        <v>1.1311411534268587</v>
      </c>
    </row>
    <row r="25" spans="1:14" ht="25.5">
      <c r="A25" s="65"/>
      <c r="B25" s="65" t="s">
        <v>296</v>
      </c>
      <c r="C25" s="66" t="s">
        <v>298</v>
      </c>
      <c r="D25" s="42">
        <v>0</v>
      </c>
      <c r="E25" s="42">
        <v>47534</v>
      </c>
      <c r="F25" s="110">
        <v>0</v>
      </c>
      <c r="G25" s="42">
        <v>0</v>
      </c>
      <c r="H25" s="42">
        <v>0</v>
      </c>
      <c r="I25" s="42">
        <v>0</v>
      </c>
      <c r="J25" s="72">
        <v>0</v>
      </c>
      <c r="K25" s="42">
        <v>0</v>
      </c>
      <c r="L25" s="42">
        <v>0</v>
      </c>
      <c r="M25" s="70"/>
      <c r="N25" s="70">
        <f t="shared" si="1"/>
        <v>0</v>
      </c>
    </row>
    <row r="26" spans="1:14" ht="12.75">
      <c r="A26" s="65"/>
      <c r="B26" s="65" t="s">
        <v>56</v>
      </c>
      <c r="C26" s="66" t="s">
        <v>57</v>
      </c>
      <c r="D26" s="42">
        <v>10000</v>
      </c>
      <c r="E26" s="42">
        <v>10000</v>
      </c>
      <c r="F26" s="110">
        <v>12000</v>
      </c>
      <c r="G26" s="42">
        <f>SUM(H26:K26)</f>
        <v>12000</v>
      </c>
      <c r="H26" s="42">
        <v>10000</v>
      </c>
      <c r="I26" s="42">
        <v>0</v>
      </c>
      <c r="J26" s="72">
        <v>0</v>
      </c>
      <c r="K26" s="42">
        <v>2000</v>
      </c>
      <c r="L26" s="42">
        <v>0</v>
      </c>
      <c r="M26" s="70">
        <f t="shared" si="0"/>
        <v>1.2</v>
      </c>
      <c r="N26" s="70">
        <f t="shared" si="1"/>
        <v>1.2</v>
      </c>
    </row>
    <row r="27" spans="1:14" ht="12.75">
      <c r="A27" s="65"/>
      <c r="B27" s="65" t="s">
        <v>170</v>
      </c>
      <c r="C27" s="66" t="s">
        <v>171</v>
      </c>
      <c r="D27" s="42">
        <v>90000</v>
      </c>
      <c r="E27" s="42">
        <v>170000</v>
      </c>
      <c r="F27" s="110">
        <f>SUM(G27+L27)</f>
        <v>82500</v>
      </c>
      <c r="G27" s="42">
        <f>SUM(H27:K27)</f>
        <v>82500</v>
      </c>
      <c r="H27" s="42">
        <v>0</v>
      </c>
      <c r="I27" s="42">
        <v>0</v>
      </c>
      <c r="J27" s="72">
        <v>0</v>
      </c>
      <c r="K27" s="42">
        <v>82500</v>
      </c>
      <c r="L27" s="42">
        <v>0</v>
      </c>
      <c r="M27" s="70">
        <f t="shared" si="0"/>
        <v>0.9166666666666666</v>
      </c>
      <c r="N27" s="70">
        <f t="shared" si="1"/>
        <v>0.4852941176470588</v>
      </c>
    </row>
    <row r="28" spans="1:14" ht="25.5">
      <c r="A28" s="5" t="s">
        <v>172</v>
      </c>
      <c r="B28" s="5"/>
      <c r="C28" s="30" t="s">
        <v>59</v>
      </c>
      <c r="D28" s="40">
        <f>SUM(D29:D32)</f>
        <v>20000</v>
      </c>
      <c r="E28" s="40">
        <f>SUM(E29:E32)</f>
        <v>392358</v>
      </c>
      <c r="F28" s="107">
        <f>SUM(G28+L28)</f>
        <v>12000</v>
      </c>
      <c r="G28" s="40">
        <f>SUM(K28+J28+I28+H28)</f>
        <v>12000</v>
      </c>
      <c r="H28" s="40">
        <f>SUM(H30:H32)</f>
        <v>12000</v>
      </c>
      <c r="I28" s="40">
        <f>SUM(I30:I32)</f>
        <v>0</v>
      </c>
      <c r="J28" s="40">
        <f>SUM(J30:J32)</f>
        <v>0</v>
      </c>
      <c r="K28" s="40">
        <f>SUM(K30:K32)</f>
        <v>0</v>
      </c>
      <c r="L28" s="40">
        <f>SUM(L30:L32)</f>
        <v>0</v>
      </c>
      <c r="M28" s="63">
        <f>F28/D28</f>
        <v>0.6</v>
      </c>
      <c r="N28" s="63">
        <f t="shared" si="1"/>
        <v>0.030584313305705504</v>
      </c>
    </row>
    <row r="29" spans="1:14" s="117" customFormat="1" ht="12.75">
      <c r="A29" s="123"/>
      <c r="B29" s="126" t="s">
        <v>297</v>
      </c>
      <c r="C29" s="127" t="s">
        <v>299</v>
      </c>
      <c r="D29" s="115">
        <v>0</v>
      </c>
      <c r="E29" s="115">
        <v>75000</v>
      </c>
      <c r="F29" s="110">
        <f>SUM(G29+L29)</f>
        <v>0</v>
      </c>
      <c r="G29" s="115">
        <v>0</v>
      </c>
      <c r="H29" s="115">
        <v>0</v>
      </c>
      <c r="I29" s="115">
        <v>0</v>
      </c>
      <c r="J29" s="124">
        <v>0</v>
      </c>
      <c r="K29" s="115">
        <v>0</v>
      </c>
      <c r="L29" s="115">
        <v>0</v>
      </c>
      <c r="M29" s="63"/>
      <c r="N29" s="125">
        <f t="shared" si="1"/>
        <v>0</v>
      </c>
    </row>
    <row r="30" spans="1:14" ht="15.75" customHeight="1">
      <c r="A30" s="65"/>
      <c r="B30" s="65" t="s">
        <v>173</v>
      </c>
      <c r="C30" s="66" t="s">
        <v>174</v>
      </c>
      <c r="D30" s="42">
        <v>0</v>
      </c>
      <c r="E30" s="42">
        <v>288758</v>
      </c>
      <c r="F30" s="110">
        <f>SUM(G30+L30)</f>
        <v>0</v>
      </c>
      <c r="G30" s="42">
        <f>SUM(H30:K30)</f>
        <v>0</v>
      </c>
      <c r="H30" s="42">
        <v>0</v>
      </c>
      <c r="I30" s="42">
        <v>0</v>
      </c>
      <c r="J30" s="72">
        <v>0</v>
      </c>
      <c r="K30" s="42">
        <v>0</v>
      </c>
      <c r="L30" s="42">
        <v>0</v>
      </c>
      <c r="M30" s="63"/>
      <c r="N30" s="70">
        <f>F30/E30</f>
        <v>0</v>
      </c>
    </row>
    <row r="31" spans="1:14" ht="15.75" customHeight="1">
      <c r="A31" s="65"/>
      <c r="B31" s="65" t="s">
        <v>243</v>
      </c>
      <c r="C31" s="66" t="s">
        <v>244</v>
      </c>
      <c r="D31" s="42">
        <v>20000</v>
      </c>
      <c r="E31" s="42">
        <v>20000</v>
      </c>
      <c r="F31" s="110">
        <f t="shared" si="2"/>
        <v>12000</v>
      </c>
      <c r="G31" s="42">
        <f aca="true" t="shared" si="6" ref="G31:G36">SUM(H31:K31)</f>
        <v>12000</v>
      </c>
      <c r="H31" s="42">
        <v>12000</v>
      </c>
      <c r="I31" s="42">
        <v>0</v>
      </c>
      <c r="J31" s="72">
        <v>0</v>
      </c>
      <c r="K31" s="42">
        <v>0</v>
      </c>
      <c r="L31" s="42">
        <v>0</v>
      </c>
      <c r="M31" s="70">
        <v>0</v>
      </c>
      <c r="N31" s="70">
        <v>0</v>
      </c>
    </row>
    <row r="32" spans="1:14" ht="14.25" customHeight="1">
      <c r="A32" s="65"/>
      <c r="B32" s="65" t="s">
        <v>233</v>
      </c>
      <c r="C32" s="66" t="s">
        <v>93</v>
      </c>
      <c r="D32" s="42">
        <v>0</v>
      </c>
      <c r="E32" s="42">
        <v>8600</v>
      </c>
      <c r="F32" s="110">
        <f t="shared" si="2"/>
        <v>0</v>
      </c>
      <c r="G32" s="42">
        <f t="shared" si="6"/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70">
        <v>0</v>
      </c>
      <c r="N32" s="70">
        <f>F32/E32</f>
        <v>0</v>
      </c>
    </row>
    <row r="33" spans="1:14" ht="15" customHeight="1">
      <c r="A33" s="5" t="s">
        <v>175</v>
      </c>
      <c r="B33" s="5"/>
      <c r="C33" s="30" t="s">
        <v>176</v>
      </c>
      <c r="D33" s="40">
        <f aca="true" t="shared" si="7" ref="D33:L33">SUM(D34)</f>
        <v>500000</v>
      </c>
      <c r="E33" s="40">
        <f t="shared" si="7"/>
        <v>500000</v>
      </c>
      <c r="F33" s="107">
        <f t="shared" si="2"/>
        <v>1500000</v>
      </c>
      <c r="G33" s="82">
        <f t="shared" si="6"/>
        <v>1500000</v>
      </c>
      <c r="H33" s="40">
        <f t="shared" si="7"/>
        <v>0</v>
      </c>
      <c r="I33" s="40">
        <f t="shared" si="7"/>
        <v>0</v>
      </c>
      <c r="J33" s="40">
        <f t="shared" si="7"/>
        <v>1500000</v>
      </c>
      <c r="K33" s="40">
        <f t="shared" si="7"/>
        <v>0</v>
      </c>
      <c r="L33" s="40">
        <f t="shared" si="7"/>
        <v>0</v>
      </c>
      <c r="M33" s="63">
        <f aca="true" t="shared" si="8" ref="M33:M50">F33/D33</f>
        <v>3</v>
      </c>
      <c r="N33" s="63">
        <f aca="true" t="shared" si="9" ref="N33:N79">F33/E33</f>
        <v>3</v>
      </c>
    </row>
    <row r="34" spans="1:14" ht="28.5" customHeight="1">
      <c r="A34" s="65"/>
      <c r="B34" s="65" t="s">
        <v>177</v>
      </c>
      <c r="C34" s="66" t="s">
        <v>178</v>
      </c>
      <c r="D34" s="42">
        <v>500000</v>
      </c>
      <c r="E34" s="42">
        <v>500000</v>
      </c>
      <c r="F34" s="110">
        <f t="shared" si="2"/>
        <v>1500000</v>
      </c>
      <c r="G34" s="42">
        <f t="shared" si="6"/>
        <v>1500000</v>
      </c>
      <c r="H34" s="42">
        <v>0</v>
      </c>
      <c r="I34" s="42">
        <v>0</v>
      </c>
      <c r="J34" s="72">
        <v>1500000</v>
      </c>
      <c r="K34" s="42">
        <v>0</v>
      </c>
      <c r="L34" s="42">
        <v>0</v>
      </c>
      <c r="M34" s="70">
        <f t="shared" si="8"/>
        <v>3</v>
      </c>
      <c r="N34" s="70">
        <f t="shared" si="9"/>
        <v>3</v>
      </c>
    </row>
    <row r="35" spans="1:14" ht="18" customHeight="1">
      <c r="A35" s="5" t="s">
        <v>72</v>
      </c>
      <c r="B35" s="5"/>
      <c r="C35" s="30" t="s">
        <v>73</v>
      </c>
      <c r="D35" s="40">
        <f>D36</f>
        <v>200000</v>
      </c>
      <c r="E35" s="98">
        <f>SUM(E36)</f>
        <v>419376.51</v>
      </c>
      <c r="F35" s="107">
        <f t="shared" si="2"/>
        <v>200000</v>
      </c>
      <c r="G35" s="82">
        <f t="shared" si="6"/>
        <v>200000</v>
      </c>
      <c r="H35" s="40">
        <f>SUM(H36)</f>
        <v>0</v>
      </c>
      <c r="I35" s="40">
        <f>SUM(I36)</f>
        <v>0</v>
      </c>
      <c r="J35" s="40">
        <f>SUM(J36)</f>
        <v>0</v>
      </c>
      <c r="K35" s="40">
        <f>SUM(K36)</f>
        <v>200000</v>
      </c>
      <c r="L35" s="40">
        <f>SUM(L36)</f>
        <v>0</v>
      </c>
      <c r="M35" s="63">
        <f t="shared" si="8"/>
        <v>1</v>
      </c>
      <c r="N35" s="63">
        <f t="shared" si="9"/>
        <v>0.4768984319126505</v>
      </c>
    </row>
    <row r="36" spans="1:14" ht="18.75" customHeight="1">
      <c r="A36" s="65"/>
      <c r="B36" s="65" t="s">
        <v>179</v>
      </c>
      <c r="C36" s="66" t="s">
        <v>180</v>
      </c>
      <c r="D36" s="42">
        <v>200000</v>
      </c>
      <c r="E36" s="97">
        <v>419376.51</v>
      </c>
      <c r="F36" s="110">
        <f t="shared" si="2"/>
        <v>200000</v>
      </c>
      <c r="G36" s="42">
        <f t="shared" si="6"/>
        <v>200000</v>
      </c>
      <c r="H36" s="42">
        <v>0</v>
      </c>
      <c r="I36" s="42">
        <v>0</v>
      </c>
      <c r="J36" s="42">
        <v>0</v>
      </c>
      <c r="K36" s="42">
        <v>200000</v>
      </c>
      <c r="L36" s="42">
        <v>0</v>
      </c>
      <c r="M36" s="70">
        <f t="shared" si="8"/>
        <v>1</v>
      </c>
      <c r="N36" s="70">
        <f t="shared" si="9"/>
        <v>0.4768984319126505</v>
      </c>
    </row>
    <row r="37" spans="1:14" ht="12.75">
      <c r="A37" s="5" t="s">
        <v>181</v>
      </c>
      <c r="B37" s="5"/>
      <c r="C37" s="30" t="s">
        <v>82</v>
      </c>
      <c r="D37" s="40">
        <f>SUM(D38:D47)</f>
        <v>30678548</v>
      </c>
      <c r="E37" s="40">
        <f>SUM(E38:E47)</f>
        <v>37723408</v>
      </c>
      <c r="F37" s="107">
        <f t="shared" si="2"/>
        <v>36942496</v>
      </c>
      <c r="G37" s="40">
        <f>SUM(I37+H37+J37+K37)</f>
        <v>34082021</v>
      </c>
      <c r="H37" s="40">
        <f>SUM(H38:H47)</f>
        <v>27020275</v>
      </c>
      <c r="I37" s="40">
        <f>SUM(I38:I47)</f>
        <v>1318762</v>
      </c>
      <c r="J37" s="40">
        <f>SUM(J38:J47)</f>
        <v>0</v>
      </c>
      <c r="K37" s="40">
        <f>SUM(K38:K47)</f>
        <v>5742984</v>
      </c>
      <c r="L37" s="40">
        <f>SUM(L38:L47)</f>
        <v>2860475</v>
      </c>
      <c r="M37" s="63">
        <f t="shared" si="8"/>
        <v>1.2041800674529968</v>
      </c>
      <c r="N37" s="63">
        <f t="shared" si="9"/>
        <v>0.979299007131063</v>
      </c>
    </row>
    <row r="38" spans="1:14" ht="12.75">
      <c r="A38" s="65"/>
      <c r="B38" s="65" t="s">
        <v>182</v>
      </c>
      <c r="C38" s="66" t="s">
        <v>83</v>
      </c>
      <c r="D38" s="42">
        <v>3641092</v>
      </c>
      <c r="E38" s="42">
        <v>4235763</v>
      </c>
      <c r="F38" s="110">
        <f t="shared" si="2"/>
        <v>3887881</v>
      </c>
      <c r="G38" s="42">
        <f>H38+I38+J38+K38</f>
        <v>3887881</v>
      </c>
      <c r="H38" s="42">
        <v>3248400</v>
      </c>
      <c r="I38" s="42">
        <v>0</v>
      </c>
      <c r="J38" s="72">
        <v>0</v>
      </c>
      <c r="K38" s="42">
        <v>639481</v>
      </c>
      <c r="L38" s="42">
        <v>0</v>
      </c>
      <c r="M38" s="70">
        <f t="shared" si="8"/>
        <v>1.0677788421715244</v>
      </c>
      <c r="N38" s="70">
        <f t="shared" si="9"/>
        <v>0.9178702868881002</v>
      </c>
    </row>
    <row r="39" spans="1:14" ht="12.75">
      <c r="A39" s="65"/>
      <c r="B39" s="65" t="s">
        <v>183</v>
      </c>
      <c r="C39" s="66" t="s">
        <v>184</v>
      </c>
      <c r="D39" s="42">
        <v>339000</v>
      </c>
      <c r="E39" s="42">
        <v>366557</v>
      </c>
      <c r="F39" s="110">
        <f>SUM(G39+L39)</f>
        <v>470186</v>
      </c>
      <c r="G39" s="42">
        <f aca="true" t="shared" si="10" ref="G39:G47">H39+I39+J39+K39</f>
        <v>470186</v>
      </c>
      <c r="H39" s="42">
        <v>438163</v>
      </c>
      <c r="I39" s="42">
        <v>0</v>
      </c>
      <c r="J39" s="72">
        <v>0</v>
      </c>
      <c r="K39" s="42">
        <v>32023</v>
      </c>
      <c r="L39" s="42">
        <v>0</v>
      </c>
      <c r="M39" s="70">
        <f t="shared" si="8"/>
        <v>1.3869793510324484</v>
      </c>
      <c r="N39" s="70">
        <f t="shared" si="9"/>
        <v>1.2827091011766247</v>
      </c>
    </row>
    <row r="40" spans="1:14" ht="12.75">
      <c r="A40" s="65"/>
      <c r="B40" s="65" t="s">
        <v>185</v>
      </c>
      <c r="C40" s="66" t="s">
        <v>186</v>
      </c>
      <c r="D40" s="42">
        <v>1687325</v>
      </c>
      <c r="E40" s="42">
        <v>1809524</v>
      </c>
      <c r="F40" s="110">
        <f t="shared" si="2"/>
        <v>1752559</v>
      </c>
      <c r="G40" s="42">
        <f t="shared" si="10"/>
        <v>1752559</v>
      </c>
      <c r="H40" s="42">
        <v>1690712</v>
      </c>
      <c r="I40" s="42">
        <v>0</v>
      </c>
      <c r="J40" s="72">
        <v>0</v>
      </c>
      <c r="K40" s="42">
        <v>61847</v>
      </c>
      <c r="L40" s="42">
        <v>0</v>
      </c>
      <c r="M40" s="70">
        <f t="shared" si="8"/>
        <v>1.0386611944942439</v>
      </c>
      <c r="N40" s="70">
        <f t="shared" si="9"/>
        <v>0.9685193454190163</v>
      </c>
    </row>
    <row r="41" spans="1:14" ht="12.75">
      <c r="A41" s="65"/>
      <c r="B41" s="65" t="s">
        <v>187</v>
      </c>
      <c r="C41" s="66" t="s">
        <v>188</v>
      </c>
      <c r="D41" s="42">
        <v>8121439</v>
      </c>
      <c r="E41" s="42">
        <v>9196845</v>
      </c>
      <c r="F41" s="110">
        <f t="shared" si="2"/>
        <v>10053913</v>
      </c>
      <c r="G41" s="42">
        <f t="shared" si="10"/>
        <v>9702470</v>
      </c>
      <c r="H41" s="42">
        <v>7311517</v>
      </c>
      <c r="I41" s="42">
        <v>975825</v>
      </c>
      <c r="J41" s="72">
        <v>0</v>
      </c>
      <c r="K41" s="42">
        <v>1415128</v>
      </c>
      <c r="L41" s="42">
        <v>351443</v>
      </c>
      <c r="M41" s="70">
        <f t="shared" si="8"/>
        <v>1.237947240630632</v>
      </c>
      <c r="N41" s="70">
        <f t="shared" si="9"/>
        <v>1.0931915238323577</v>
      </c>
    </row>
    <row r="42" spans="1:14" ht="12.75">
      <c r="A42" s="65"/>
      <c r="B42" s="65" t="s">
        <v>189</v>
      </c>
      <c r="C42" s="66" t="s">
        <v>190</v>
      </c>
      <c r="D42" s="42">
        <v>1665700</v>
      </c>
      <c r="E42" s="42">
        <v>1756193</v>
      </c>
      <c r="F42" s="110">
        <f t="shared" si="2"/>
        <v>955041</v>
      </c>
      <c r="G42" s="42">
        <f t="shared" si="10"/>
        <v>955041</v>
      </c>
      <c r="H42" s="42">
        <v>907973</v>
      </c>
      <c r="I42" s="42">
        <v>0</v>
      </c>
      <c r="J42" s="72">
        <v>0</v>
      </c>
      <c r="K42" s="42">
        <v>47068</v>
      </c>
      <c r="L42" s="42">
        <v>0</v>
      </c>
      <c r="M42" s="70">
        <f t="shared" si="8"/>
        <v>0.5733571471453442</v>
      </c>
      <c r="N42" s="70">
        <f t="shared" si="9"/>
        <v>0.543813236927832</v>
      </c>
    </row>
    <row r="43" spans="1:14" ht="12.75">
      <c r="A43" s="65"/>
      <c r="B43" s="65" t="s">
        <v>191</v>
      </c>
      <c r="C43" s="66" t="s">
        <v>86</v>
      </c>
      <c r="D43" s="42">
        <v>12441226</v>
      </c>
      <c r="E43" s="42">
        <v>17779257</v>
      </c>
      <c r="F43" s="110">
        <f t="shared" si="2"/>
        <v>15758039</v>
      </c>
      <c r="G43" s="42">
        <f t="shared" si="10"/>
        <v>13249007</v>
      </c>
      <c r="H43" s="42">
        <v>10203793</v>
      </c>
      <c r="I43" s="42">
        <v>342937</v>
      </c>
      <c r="J43" s="72">
        <v>0</v>
      </c>
      <c r="K43" s="42">
        <v>2702277</v>
      </c>
      <c r="L43" s="42">
        <v>2509032</v>
      </c>
      <c r="M43" s="70">
        <f t="shared" si="8"/>
        <v>1.2665985651253342</v>
      </c>
      <c r="N43" s="70">
        <f t="shared" si="9"/>
        <v>0.8863159467237579</v>
      </c>
    </row>
    <row r="44" spans="1:14" ht="12.75">
      <c r="A44" s="65"/>
      <c r="B44" s="65" t="s">
        <v>89</v>
      </c>
      <c r="C44" s="66" t="s">
        <v>90</v>
      </c>
      <c r="D44" s="42">
        <v>1078900</v>
      </c>
      <c r="E44" s="42">
        <v>1118097</v>
      </c>
      <c r="F44" s="110">
        <f t="shared" si="2"/>
        <v>1183429</v>
      </c>
      <c r="G44" s="42">
        <f t="shared" si="10"/>
        <v>1183429</v>
      </c>
      <c r="H44" s="42">
        <v>1146471</v>
      </c>
      <c r="I44" s="42">
        <v>0</v>
      </c>
      <c r="J44" s="72">
        <v>0</v>
      </c>
      <c r="K44" s="42">
        <v>36958</v>
      </c>
      <c r="L44" s="42">
        <v>0</v>
      </c>
      <c r="M44" s="70">
        <f t="shared" si="8"/>
        <v>1.096884790063954</v>
      </c>
      <c r="N44" s="70">
        <f t="shared" si="9"/>
        <v>1.0584314241072108</v>
      </c>
    </row>
    <row r="45" spans="1:14" ht="12.75">
      <c r="A45" s="65"/>
      <c r="B45" s="65" t="s">
        <v>192</v>
      </c>
      <c r="C45" s="66" t="s">
        <v>193</v>
      </c>
      <c r="D45" s="42">
        <v>240835</v>
      </c>
      <c r="E45" s="42">
        <v>248400</v>
      </c>
      <c r="F45" s="110">
        <f t="shared" si="2"/>
        <v>224644</v>
      </c>
      <c r="G45" s="42">
        <f t="shared" si="10"/>
        <v>224644</v>
      </c>
      <c r="H45" s="42">
        <v>54551</v>
      </c>
      <c r="I45" s="42">
        <v>0</v>
      </c>
      <c r="J45" s="72">
        <v>0</v>
      </c>
      <c r="K45" s="42">
        <v>170093</v>
      </c>
      <c r="L45" s="42">
        <v>0</v>
      </c>
      <c r="M45" s="70">
        <f t="shared" si="8"/>
        <v>0.9327713995058857</v>
      </c>
      <c r="N45" s="70">
        <f t="shared" si="9"/>
        <v>0.9043639291465378</v>
      </c>
    </row>
    <row r="46" spans="1:14" ht="12.75">
      <c r="A46" s="65"/>
      <c r="B46" s="65" t="s">
        <v>264</v>
      </c>
      <c r="C46" s="66" t="s">
        <v>265</v>
      </c>
      <c r="D46" s="42">
        <v>0</v>
      </c>
      <c r="E46" s="42">
        <v>492854</v>
      </c>
      <c r="F46" s="110">
        <f t="shared" si="2"/>
        <v>566927</v>
      </c>
      <c r="G46" s="42">
        <f t="shared" si="10"/>
        <v>566927</v>
      </c>
      <c r="H46" s="42">
        <v>285818</v>
      </c>
      <c r="I46" s="42">
        <v>0</v>
      </c>
      <c r="J46" s="72">
        <v>0</v>
      </c>
      <c r="K46" s="42">
        <v>281109</v>
      </c>
      <c r="L46" s="42">
        <v>0</v>
      </c>
      <c r="M46" s="70"/>
      <c r="N46" s="70">
        <f t="shared" si="9"/>
        <v>1.1502940018747945</v>
      </c>
    </row>
    <row r="47" spans="1:14" ht="12.75">
      <c r="A47" s="65"/>
      <c r="B47" s="65" t="s">
        <v>92</v>
      </c>
      <c r="C47" s="66" t="s">
        <v>93</v>
      </c>
      <c r="D47" s="42">
        <v>1463031</v>
      </c>
      <c r="E47" s="42">
        <v>719918</v>
      </c>
      <c r="F47" s="110">
        <f>SUM(G47+L47)</f>
        <v>2089877</v>
      </c>
      <c r="G47" s="42">
        <f t="shared" si="10"/>
        <v>2089877</v>
      </c>
      <c r="H47" s="42">
        <v>1732877</v>
      </c>
      <c r="I47" s="42">
        <v>0</v>
      </c>
      <c r="J47" s="72">
        <v>0</v>
      </c>
      <c r="K47" s="42">
        <v>357000</v>
      </c>
      <c r="L47" s="42">
        <v>0</v>
      </c>
      <c r="M47" s="70">
        <f t="shared" si="8"/>
        <v>1.428457086691943</v>
      </c>
      <c r="N47" s="70">
        <f t="shared" si="9"/>
        <v>2.9029375567772995</v>
      </c>
    </row>
    <row r="48" spans="1:14" ht="12.75">
      <c r="A48" s="5" t="s">
        <v>96</v>
      </c>
      <c r="B48" s="5"/>
      <c r="C48" s="30" t="s">
        <v>97</v>
      </c>
      <c r="D48" s="40">
        <f>SUM(D49:D52)</f>
        <v>306048</v>
      </c>
      <c r="E48" s="40">
        <f aca="true" t="shared" si="11" ref="E48:L48">SUM(E49:E52)</f>
        <v>366686</v>
      </c>
      <c r="F48" s="107">
        <f>SUM(G48+L48)</f>
        <v>6000</v>
      </c>
      <c r="G48" s="40">
        <f>SUM(K48+J48+I48+H48)</f>
        <v>6000</v>
      </c>
      <c r="H48" s="40">
        <f t="shared" si="11"/>
        <v>0</v>
      </c>
      <c r="I48" s="40">
        <f t="shared" si="11"/>
        <v>0</v>
      </c>
      <c r="J48" s="40">
        <f t="shared" si="11"/>
        <v>0</v>
      </c>
      <c r="K48" s="40">
        <f t="shared" si="11"/>
        <v>6000</v>
      </c>
      <c r="L48" s="40">
        <f t="shared" si="11"/>
        <v>0</v>
      </c>
      <c r="M48" s="63">
        <f t="shared" si="8"/>
        <v>0.019604767879548308</v>
      </c>
      <c r="N48" s="63">
        <f t="shared" si="9"/>
        <v>0.016362773599210224</v>
      </c>
    </row>
    <row r="49" spans="1:14" ht="12.75">
      <c r="A49" s="65"/>
      <c r="B49" s="65" t="s">
        <v>194</v>
      </c>
      <c r="C49" s="66" t="s">
        <v>195</v>
      </c>
      <c r="D49" s="42">
        <v>0</v>
      </c>
      <c r="E49" s="42">
        <v>80000</v>
      </c>
      <c r="F49" s="110">
        <f t="shared" si="2"/>
        <v>0</v>
      </c>
      <c r="G49" s="42">
        <v>0</v>
      </c>
      <c r="H49" s="42">
        <v>0</v>
      </c>
      <c r="I49" s="42">
        <v>0</v>
      </c>
      <c r="J49" s="72">
        <v>0</v>
      </c>
      <c r="K49" s="72">
        <v>0</v>
      </c>
      <c r="L49" s="72">
        <v>0</v>
      </c>
      <c r="M49" s="63"/>
      <c r="N49" s="70">
        <f t="shared" si="9"/>
        <v>0</v>
      </c>
    </row>
    <row r="50" spans="1:14" ht="12.75">
      <c r="A50" s="65"/>
      <c r="B50" s="65" t="s">
        <v>98</v>
      </c>
      <c r="C50" s="66" t="s">
        <v>99</v>
      </c>
      <c r="D50" s="42">
        <v>303048</v>
      </c>
      <c r="E50" s="42">
        <v>273048</v>
      </c>
      <c r="F50" s="110">
        <f t="shared" si="2"/>
        <v>0</v>
      </c>
      <c r="G50" s="42">
        <v>0</v>
      </c>
      <c r="H50" s="42">
        <v>0</v>
      </c>
      <c r="I50" s="42">
        <v>0</v>
      </c>
      <c r="J50" s="72">
        <v>0</v>
      </c>
      <c r="K50" s="72">
        <v>0</v>
      </c>
      <c r="L50" s="72">
        <v>0</v>
      </c>
      <c r="M50" s="125">
        <f t="shared" si="8"/>
        <v>0</v>
      </c>
      <c r="N50" s="70">
        <f t="shared" si="9"/>
        <v>0</v>
      </c>
    </row>
    <row r="51" spans="1:14" ht="37.5" customHeight="1">
      <c r="A51" s="65"/>
      <c r="B51" s="65" t="s">
        <v>100</v>
      </c>
      <c r="C51" s="66" t="s">
        <v>196</v>
      </c>
      <c r="D51" s="42">
        <v>0</v>
      </c>
      <c r="E51" s="42">
        <v>10638</v>
      </c>
      <c r="F51" s="110">
        <v>0</v>
      </c>
      <c r="G51" s="42">
        <f>SUM(H51:K51)</f>
        <v>0</v>
      </c>
      <c r="H51" s="42">
        <v>0</v>
      </c>
      <c r="I51" s="42">
        <v>0</v>
      </c>
      <c r="J51" s="72">
        <v>0</v>
      </c>
      <c r="K51" s="42">
        <v>0</v>
      </c>
      <c r="L51" s="72">
        <v>0</v>
      </c>
      <c r="M51" s="70"/>
      <c r="N51" s="70">
        <f t="shared" si="9"/>
        <v>0</v>
      </c>
    </row>
    <row r="52" spans="1:14" ht="12.75">
      <c r="A52" s="65"/>
      <c r="B52" s="65" t="s">
        <v>197</v>
      </c>
      <c r="C52" s="73" t="s">
        <v>93</v>
      </c>
      <c r="D52" s="42">
        <v>3000</v>
      </c>
      <c r="E52" s="42">
        <v>3000</v>
      </c>
      <c r="F52" s="110">
        <f t="shared" si="2"/>
        <v>6000</v>
      </c>
      <c r="G52" s="42">
        <f aca="true" t="shared" si="12" ref="G52:G78">SUM(H52:K52)</f>
        <v>6000</v>
      </c>
      <c r="H52" s="42">
        <v>0</v>
      </c>
      <c r="I52" s="42">
        <v>0</v>
      </c>
      <c r="J52" s="72">
        <v>0</v>
      </c>
      <c r="K52" s="42">
        <v>6000</v>
      </c>
      <c r="L52" s="42">
        <v>0</v>
      </c>
      <c r="M52" s="70">
        <f>F52/D52</f>
        <v>2</v>
      </c>
      <c r="N52" s="70">
        <f t="shared" si="9"/>
        <v>2</v>
      </c>
    </row>
    <row r="53" spans="1:14" ht="12.75">
      <c r="A53" s="5" t="s">
        <v>102</v>
      </c>
      <c r="B53" s="5"/>
      <c r="C53" s="61" t="s">
        <v>103</v>
      </c>
      <c r="D53" s="40">
        <f>SUM(D54:D57)</f>
        <v>15893262</v>
      </c>
      <c r="E53" s="40">
        <f>SUM(E54:E57)</f>
        <v>18244738</v>
      </c>
      <c r="F53" s="107">
        <f>G53+L53</f>
        <v>18677245</v>
      </c>
      <c r="G53" s="82">
        <f>SUM(H53:K53)</f>
        <v>18652245</v>
      </c>
      <c r="H53" s="40">
        <f>SUM(H54:H57)</f>
        <v>9719774</v>
      </c>
      <c r="I53" s="40">
        <f>SUM(I54:I57)</f>
        <v>902892</v>
      </c>
      <c r="J53" s="40">
        <f>SUM(J54:J57)</f>
        <v>0</v>
      </c>
      <c r="K53" s="40">
        <f>SUM(K54:K57)</f>
        <v>8029579</v>
      </c>
      <c r="L53" s="40">
        <f>SUM(L54:L57)</f>
        <v>25000</v>
      </c>
      <c r="M53" s="63">
        <f aca="true" t="shared" si="13" ref="M53:M76">F53/D53</f>
        <v>1.1751675018004486</v>
      </c>
      <c r="N53" s="63">
        <f t="shared" si="9"/>
        <v>1.0237058487767816</v>
      </c>
    </row>
    <row r="54" spans="1:14" ht="13.5" customHeight="1">
      <c r="A54" s="65"/>
      <c r="B54" s="65" t="s">
        <v>104</v>
      </c>
      <c r="C54" s="66" t="s">
        <v>105</v>
      </c>
      <c r="D54" s="42">
        <v>3604626</v>
      </c>
      <c r="E54" s="42">
        <v>3452160</v>
      </c>
      <c r="F54" s="110">
        <f t="shared" si="2"/>
        <v>3591917</v>
      </c>
      <c r="G54" s="42">
        <f t="shared" si="12"/>
        <v>3591917</v>
      </c>
      <c r="H54" s="42">
        <v>1874460</v>
      </c>
      <c r="I54" s="42">
        <v>602000</v>
      </c>
      <c r="J54" s="72">
        <v>0</v>
      </c>
      <c r="K54" s="42">
        <v>1115457</v>
      </c>
      <c r="L54" s="42">
        <v>0</v>
      </c>
      <c r="M54" s="70">
        <f t="shared" si="13"/>
        <v>0.9964742528073648</v>
      </c>
      <c r="N54" s="70">
        <f t="shared" si="9"/>
        <v>1.0404839289024843</v>
      </c>
    </row>
    <row r="55" spans="1:14" ht="12.75">
      <c r="A55" s="65"/>
      <c r="B55" s="65" t="s">
        <v>108</v>
      </c>
      <c r="C55" s="73" t="s">
        <v>109</v>
      </c>
      <c r="D55" s="42">
        <v>8569888</v>
      </c>
      <c r="E55" s="42">
        <v>10553360</v>
      </c>
      <c r="F55" s="110">
        <f t="shared" si="2"/>
        <v>10744330</v>
      </c>
      <c r="G55" s="42">
        <f t="shared" si="12"/>
        <v>10719330</v>
      </c>
      <c r="H55" s="42">
        <v>7129420</v>
      </c>
      <c r="I55" s="42">
        <v>0</v>
      </c>
      <c r="J55" s="72">
        <v>0</v>
      </c>
      <c r="K55" s="42">
        <v>3589910</v>
      </c>
      <c r="L55" s="42">
        <v>25000</v>
      </c>
      <c r="M55" s="70">
        <f t="shared" si="13"/>
        <v>1.2537305038292215</v>
      </c>
      <c r="N55" s="70">
        <f t="shared" si="9"/>
        <v>1.0180956586338379</v>
      </c>
    </row>
    <row r="56" spans="1:14" ht="12.75">
      <c r="A56" s="65"/>
      <c r="B56" s="65" t="s">
        <v>112</v>
      </c>
      <c r="C56" s="73" t="s">
        <v>113</v>
      </c>
      <c r="D56" s="42">
        <v>3265116</v>
      </c>
      <c r="E56" s="42">
        <v>3708986</v>
      </c>
      <c r="F56" s="110">
        <f t="shared" si="2"/>
        <v>3730964</v>
      </c>
      <c r="G56" s="42">
        <f t="shared" si="12"/>
        <v>3730964</v>
      </c>
      <c r="H56" s="42">
        <v>210072</v>
      </c>
      <c r="I56" s="42">
        <v>300892</v>
      </c>
      <c r="J56" s="72">
        <v>0</v>
      </c>
      <c r="K56" s="42">
        <v>3220000</v>
      </c>
      <c r="L56" s="42">
        <v>0</v>
      </c>
      <c r="M56" s="70">
        <f t="shared" si="13"/>
        <v>1.142674257208626</v>
      </c>
      <c r="N56" s="70">
        <f t="shared" si="9"/>
        <v>1.0059256087782482</v>
      </c>
    </row>
    <row r="57" spans="1:14" ht="12.75">
      <c r="A57" s="65"/>
      <c r="B57" s="65" t="s">
        <v>198</v>
      </c>
      <c r="C57" s="66" t="s">
        <v>199</v>
      </c>
      <c r="D57" s="42">
        <v>453632</v>
      </c>
      <c r="E57" s="42">
        <v>530232</v>
      </c>
      <c r="F57" s="110">
        <f t="shared" si="2"/>
        <v>610034</v>
      </c>
      <c r="G57" s="42">
        <f t="shared" si="12"/>
        <v>610034</v>
      </c>
      <c r="H57" s="42">
        <v>505822</v>
      </c>
      <c r="I57" s="42">
        <v>0</v>
      </c>
      <c r="J57" s="72">
        <v>0</v>
      </c>
      <c r="K57" s="42">
        <v>104212</v>
      </c>
      <c r="L57" s="42">
        <v>0</v>
      </c>
      <c r="M57" s="70">
        <f t="shared" si="13"/>
        <v>1.3447772643905191</v>
      </c>
      <c r="N57" s="70">
        <f t="shared" si="9"/>
        <v>1.1505039303550144</v>
      </c>
    </row>
    <row r="58" spans="1:14" ht="25.5">
      <c r="A58" s="5" t="s">
        <v>115</v>
      </c>
      <c r="B58" s="5"/>
      <c r="C58" s="30" t="s">
        <v>116</v>
      </c>
      <c r="D58" s="40">
        <f>SUM(D59:D60)</f>
        <v>3240763</v>
      </c>
      <c r="E58" s="40">
        <f>SUM(E59:E60)</f>
        <v>3958799</v>
      </c>
      <c r="F58" s="107">
        <f t="shared" si="2"/>
        <v>4290801</v>
      </c>
      <c r="G58" s="82">
        <f t="shared" si="12"/>
        <v>4290801</v>
      </c>
      <c r="H58" s="40">
        <f>SUM(H59:H60)</f>
        <v>3733733</v>
      </c>
      <c r="I58" s="40">
        <f>SUM(I59:I60)</f>
        <v>172000</v>
      </c>
      <c r="J58" s="40">
        <f>SUM(J59:J60)</f>
        <v>0</v>
      </c>
      <c r="K58" s="40">
        <f>SUM(K59:K60)</f>
        <v>385068</v>
      </c>
      <c r="L58" s="40">
        <f>SUM(L59:L60)</f>
        <v>0</v>
      </c>
      <c r="M58" s="63">
        <f t="shared" si="13"/>
        <v>1.32400950023189</v>
      </c>
      <c r="N58" s="63">
        <f t="shared" si="9"/>
        <v>1.0838643234981113</v>
      </c>
    </row>
    <row r="59" spans="1:14" s="96" customFormat="1" ht="25.5">
      <c r="A59" s="90"/>
      <c r="B59" s="90" t="s">
        <v>234</v>
      </c>
      <c r="C59" s="91" t="s">
        <v>240</v>
      </c>
      <c r="D59" s="87">
        <v>163944</v>
      </c>
      <c r="E59" s="87">
        <v>170191</v>
      </c>
      <c r="F59" s="110">
        <f t="shared" si="2"/>
        <v>172000</v>
      </c>
      <c r="G59" s="42">
        <f t="shared" si="12"/>
        <v>172000</v>
      </c>
      <c r="H59" s="87">
        <v>0</v>
      </c>
      <c r="I59" s="87">
        <v>172000</v>
      </c>
      <c r="J59" s="95">
        <v>0</v>
      </c>
      <c r="K59" s="87">
        <v>0</v>
      </c>
      <c r="L59" s="87">
        <v>0</v>
      </c>
      <c r="M59" s="63">
        <v>0</v>
      </c>
      <c r="N59" s="63">
        <f t="shared" si="9"/>
        <v>1.010629234213325</v>
      </c>
    </row>
    <row r="60" spans="1:14" ht="12.75">
      <c r="A60" s="65"/>
      <c r="B60" s="65" t="s">
        <v>119</v>
      </c>
      <c r="C60" s="66" t="s">
        <v>120</v>
      </c>
      <c r="D60" s="42">
        <v>3076819</v>
      </c>
      <c r="E60" s="42">
        <v>3788608</v>
      </c>
      <c r="F60" s="110">
        <f t="shared" si="2"/>
        <v>4118801</v>
      </c>
      <c r="G60" s="42">
        <f t="shared" si="12"/>
        <v>4118801</v>
      </c>
      <c r="H60" s="42">
        <v>3733733</v>
      </c>
      <c r="I60" s="42">
        <v>0</v>
      </c>
      <c r="J60" s="72">
        <v>0</v>
      </c>
      <c r="K60" s="42">
        <v>385068</v>
      </c>
      <c r="L60" s="42">
        <v>0</v>
      </c>
      <c r="M60" s="70">
        <f t="shared" si="13"/>
        <v>1.33865560502584</v>
      </c>
      <c r="N60" s="70">
        <f t="shared" si="9"/>
        <v>1.087154173775698</v>
      </c>
    </row>
    <row r="61" spans="1:14" ht="12.75">
      <c r="A61" s="5" t="s">
        <v>200</v>
      </c>
      <c r="B61" s="5"/>
      <c r="C61" s="30" t="s">
        <v>121</v>
      </c>
      <c r="D61" s="40">
        <f>SUM(D62:D72)</f>
        <v>6377547</v>
      </c>
      <c r="E61" s="98">
        <f>SUM(E62:E72)</f>
        <v>6567079</v>
      </c>
      <c r="F61" s="107">
        <f t="shared" si="2"/>
        <v>8156395</v>
      </c>
      <c r="G61" s="82">
        <f t="shared" si="12"/>
        <v>7966395</v>
      </c>
      <c r="H61" s="40">
        <f>SUM(H62:H72)</f>
        <v>5646041</v>
      </c>
      <c r="I61" s="40">
        <f>SUM(I62:I72)</f>
        <v>468319</v>
      </c>
      <c r="J61" s="40">
        <f>SUM(J62:J72)</f>
        <v>0</v>
      </c>
      <c r="K61" s="40">
        <f>SUM(K62:K72)</f>
        <v>1852035</v>
      </c>
      <c r="L61" s="40">
        <f>SUM(L62:L72)</f>
        <v>190000</v>
      </c>
      <c r="M61" s="63">
        <f t="shared" si="13"/>
        <v>1.278923542233401</v>
      </c>
      <c r="N61" s="63">
        <f t="shared" si="9"/>
        <v>1.2420126208318798</v>
      </c>
    </row>
    <row r="62" spans="1:14" ht="12.75">
      <c r="A62" s="65"/>
      <c r="B62" s="65" t="s">
        <v>201</v>
      </c>
      <c r="C62" s="66" t="s">
        <v>202</v>
      </c>
      <c r="D62" s="42">
        <v>240778</v>
      </c>
      <c r="E62" s="42">
        <v>194647</v>
      </c>
      <c r="F62" s="110">
        <f t="shared" si="2"/>
        <v>301734</v>
      </c>
      <c r="G62" s="42">
        <f t="shared" si="12"/>
        <v>301734</v>
      </c>
      <c r="H62" s="42">
        <v>283634</v>
      </c>
      <c r="I62" s="42">
        <v>0</v>
      </c>
      <c r="J62" s="72">
        <v>0</v>
      </c>
      <c r="K62" s="42">
        <v>18100</v>
      </c>
      <c r="L62" s="42">
        <v>0</v>
      </c>
      <c r="M62" s="70">
        <f t="shared" si="13"/>
        <v>1.2531626643630231</v>
      </c>
      <c r="N62" s="70">
        <f t="shared" si="9"/>
        <v>1.5501600332910346</v>
      </c>
    </row>
    <row r="63" spans="1:14" ht="12.75">
      <c r="A63" s="65"/>
      <c r="B63" s="65" t="s">
        <v>122</v>
      </c>
      <c r="C63" s="66" t="s">
        <v>123</v>
      </c>
      <c r="D63" s="42">
        <v>1174000</v>
      </c>
      <c r="E63" s="42">
        <v>1230168</v>
      </c>
      <c r="F63" s="110">
        <f t="shared" si="2"/>
        <v>1318500</v>
      </c>
      <c r="G63" s="42">
        <f t="shared" si="12"/>
        <v>1318500</v>
      </c>
      <c r="H63" s="42">
        <v>943400</v>
      </c>
      <c r="I63" s="42">
        <v>0</v>
      </c>
      <c r="J63" s="72">
        <v>0</v>
      </c>
      <c r="K63" s="42">
        <v>375100</v>
      </c>
      <c r="L63" s="42">
        <v>0</v>
      </c>
      <c r="M63" s="70">
        <f t="shared" si="13"/>
        <v>1.123083475298126</v>
      </c>
      <c r="N63" s="70">
        <f t="shared" si="9"/>
        <v>1.0718048266578224</v>
      </c>
    </row>
    <row r="64" spans="1:14" ht="13.5" customHeight="1">
      <c r="A64" s="65"/>
      <c r="B64" s="65" t="s">
        <v>124</v>
      </c>
      <c r="C64" s="66" t="s">
        <v>125</v>
      </c>
      <c r="D64" s="42">
        <v>1062352</v>
      </c>
      <c r="E64" s="42">
        <v>1109950</v>
      </c>
      <c r="F64" s="110">
        <f t="shared" si="2"/>
        <v>1207534</v>
      </c>
      <c r="G64" s="42">
        <f t="shared" si="12"/>
        <v>1137534</v>
      </c>
      <c r="H64" s="42">
        <v>644934</v>
      </c>
      <c r="I64" s="42">
        <v>0</v>
      </c>
      <c r="J64" s="72">
        <v>0</v>
      </c>
      <c r="K64" s="42">
        <v>492600</v>
      </c>
      <c r="L64" s="42">
        <v>70000</v>
      </c>
      <c r="M64" s="70">
        <f t="shared" si="13"/>
        <v>1.1366609184149887</v>
      </c>
      <c r="N64" s="70">
        <f t="shared" si="9"/>
        <v>1.0879174737600792</v>
      </c>
    </row>
    <row r="65" spans="1:14" ht="13.5" customHeight="1">
      <c r="A65" s="65"/>
      <c r="B65" s="65" t="s">
        <v>267</v>
      </c>
      <c r="C65" s="66" t="s">
        <v>277</v>
      </c>
      <c r="D65" s="42">
        <v>0</v>
      </c>
      <c r="E65" s="42">
        <v>2276</v>
      </c>
      <c r="F65" s="110">
        <f t="shared" si="2"/>
        <v>15557</v>
      </c>
      <c r="G65" s="42">
        <f t="shared" si="12"/>
        <v>15557</v>
      </c>
      <c r="H65" s="42">
        <v>15557</v>
      </c>
      <c r="I65" s="42">
        <v>0</v>
      </c>
      <c r="J65" s="72">
        <v>0</v>
      </c>
      <c r="K65" s="42">
        <v>0</v>
      </c>
      <c r="L65" s="42">
        <v>0</v>
      </c>
      <c r="M65" s="70"/>
      <c r="N65" s="70">
        <f t="shared" si="9"/>
        <v>6.835237258347979</v>
      </c>
    </row>
    <row r="66" spans="1:14" ht="25.5">
      <c r="A66" s="65"/>
      <c r="B66" s="65" t="s">
        <v>203</v>
      </c>
      <c r="C66" s="66" t="s">
        <v>204</v>
      </c>
      <c r="D66" s="42">
        <v>1362924</v>
      </c>
      <c r="E66" s="42">
        <v>1460054</v>
      </c>
      <c r="F66" s="110">
        <f t="shared" si="2"/>
        <v>1681970</v>
      </c>
      <c r="G66" s="42">
        <f t="shared" si="12"/>
        <v>1681970</v>
      </c>
      <c r="H66" s="42">
        <v>1492694</v>
      </c>
      <c r="I66" s="42">
        <v>0</v>
      </c>
      <c r="J66" s="72">
        <v>0</v>
      </c>
      <c r="K66" s="42">
        <v>189276</v>
      </c>
      <c r="L66" s="42">
        <v>0</v>
      </c>
      <c r="M66" s="70">
        <f t="shared" si="13"/>
        <v>1.2340893549456904</v>
      </c>
      <c r="N66" s="70">
        <f t="shared" si="9"/>
        <v>1.1519916386654192</v>
      </c>
    </row>
    <row r="67" spans="1:14" ht="12.75">
      <c r="A67" s="65"/>
      <c r="B67" s="65" t="s">
        <v>205</v>
      </c>
      <c r="C67" s="66" t="s">
        <v>127</v>
      </c>
      <c r="D67" s="42">
        <v>1195120</v>
      </c>
      <c r="E67" s="42">
        <v>1331480</v>
      </c>
      <c r="F67" s="110">
        <f t="shared" si="2"/>
        <v>1603069</v>
      </c>
      <c r="G67" s="42">
        <f t="shared" si="12"/>
        <v>1483069</v>
      </c>
      <c r="H67" s="42">
        <v>877319</v>
      </c>
      <c r="I67" s="42">
        <v>322586</v>
      </c>
      <c r="J67" s="72">
        <v>0</v>
      </c>
      <c r="K67" s="42">
        <v>283164</v>
      </c>
      <c r="L67" s="42">
        <v>120000</v>
      </c>
      <c r="M67" s="70">
        <f t="shared" si="13"/>
        <v>1.3413456389316554</v>
      </c>
      <c r="N67" s="70">
        <f t="shared" si="9"/>
        <v>1.2039752756331301</v>
      </c>
    </row>
    <row r="68" spans="1:14" ht="12.75" customHeight="1">
      <c r="A68" s="65"/>
      <c r="B68" s="65" t="s">
        <v>206</v>
      </c>
      <c r="C68" s="66" t="s">
        <v>128</v>
      </c>
      <c r="D68" s="42">
        <v>1024700</v>
      </c>
      <c r="E68" s="42">
        <v>837354</v>
      </c>
      <c r="F68" s="110">
        <f t="shared" si="2"/>
        <v>1039422</v>
      </c>
      <c r="G68" s="42">
        <f t="shared" si="12"/>
        <v>1039422</v>
      </c>
      <c r="H68" s="42">
        <v>511033</v>
      </c>
      <c r="I68" s="42">
        <v>145733</v>
      </c>
      <c r="J68" s="72">
        <v>0</v>
      </c>
      <c r="K68" s="42">
        <v>382656</v>
      </c>
      <c r="L68" s="42">
        <v>0</v>
      </c>
      <c r="M68" s="70">
        <f t="shared" si="13"/>
        <v>1.0143671318434664</v>
      </c>
      <c r="N68" s="70">
        <f t="shared" si="9"/>
        <v>1.241317292327976</v>
      </c>
    </row>
    <row r="69" spans="1:14" ht="12.75" customHeight="1">
      <c r="A69" s="65"/>
      <c r="B69" s="65" t="s">
        <v>223</v>
      </c>
      <c r="C69" s="66" t="s">
        <v>226</v>
      </c>
      <c r="D69" s="42">
        <v>0</v>
      </c>
      <c r="E69" s="42">
        <v>6445</v>
      </c>
      <c r="F69" s="110">
        <v>0</v>
      </c>
      <c r="G69" s="42">
        <v>0</v>
      </c>
      <c r="H69" s="42">
        <v>0</v>
      </c>
      <c r="I69" s="42">
        <v>0</v>
      </c>
      <c r="J69" s="72">
        <v>0</v>
      </c>
      <c r="K69" s="42">
        <v>0</v>
      </c>
      <c r="L69" s="42">
        <v>0</v>
      </c>
      <c r="M69" s="70"/>
      <c r="N69" s="70">
        <f t="shared" si="9"/>
        <v>0</v>
      </c>
    </row>
    <row r="70" spans="1:14" ht="12.75" customHeight="1">
      <c r="A70" s="65"/>
      <c r="B70" s="65" t="s">
        <v>268</v>
      </c>
      <c r="C70" s="66" t="s">
        <v>278</v>
      </c>
      <c r="D70" s="42">
        <v>0</v>
      </c>
      <c r="E70" s="97">
        <v>188821</v>
      </c>
      <c r="F70" s="110">
        <f t="shared" si="2"/>
        <v>533115</v>
      </c>
      <c r="G70" s="42">
        <f t="shared" si="12"/>
        <v>533115</v>
      </c>
      <c r="H70" s="42">
        <v>528344</v>
      </c>
      <c r="I70" s="42">
        <v>0</v>
      </c>
      <c r="J70" s="72">
        <v>0</v>
      </c>
      <c r="K70" s="42">
        <v>4771</v>
      </c>
      <c r="L70" s="42">
        <v>0</v>
      </c>
      <c r="M70" s="70">
        <v>0</v>
      </c>
      <c r="N70" s="70">
        <f t="shared" si="9"/>
        <v>2.8233882883789407</v>
      </c>
    </row>
    <row r="71" spans="1:14" ht="12.75">
      <c r="A71" s="65"/>
      <c r="B71" s="65" t="s">
        <v>207</v>
      </c>
      <c r="C71" s="66" t="s">
        <v>193</v>
      </c>
      <c r="D71" s="42">
        <v>28585</v>
      </c>
      <c r="E71" s="42">
        <v>27516</v>
      </c>
      <c r="F71" s="110">
        <f aca="true" t="shared" si="14" ref="F71:F78">SUM(G71+L71)</f>
        <v>35706</v>
      </c>
      <c r="G71" s="42">
        <f t="shared" si="12"/>
        <v>35706</v>
      </c>
      <c r="H71" s="42">
        <v>6338</v>
      </c>
      <c r="I71" s="42">
        <v>0</v>
      </c>
      <c r="J71" s="42">
        <v>0</v>
      </c>
      <c r="K71" s="42">
        <v>29368</v>
      </c>
      <c r="L71" s="42">
        <v>0</v>
      </c>
      <c r="M71" s="70">
        <f t="shared" si="13"/>
        <v>1.2491166695819487</v>
      </c>
      <c r="N71" s="70">
        <f t="shared" si="9"/>
        <v>1.2976450065416485</v>
      </c>
    </row>
    <row r="72" spans="1:14" ht="12.75">
      <c r="A72" s="65"/>
      <c r="B72" s="65" t="s">
        <v>208</v>
      </c>
      <c r="C72" s="66" t="s">
        <v>93</v>
      </c>
      <c r="D72" s="42">
        <v>289088</v>
      </c>
      <c r="E72" s="42">
        <v>178368</v>
      </c>
      <c r="F72" s="110">
        <f t="shared" si="14"/>
        <v>419788</v>
      </c>
      <c r="G72" s="42">
        <f t="shared" si="12"/>
        <v>419788</v>
      </c>
      <c r="H72" s="42">
        <v>342788</v>
      </c>
      <c r="I72" s="42">
        <v>0</v>
      </c>
      <c r="J72" s="42">
        <v>0</v>
      </c>
      <c r="K72" s="42">
        <v>77000</v>
      </c>
      <c r="L72" s="42">
        <v>0</v>
      </c>
      <c r="M72" s="70">
        <f t="shared" si="13"/>
        <v>1.452111467788355</v>
      </c>
      <c r="N72" s="70">
        <f t="shared" si="9"/>
        <v>2.3534939002511663</v>
      </c>
    </row>
    <row r="73" spans="1:14" ht="25.5">
      <c r="A73" s="5" t="s">
        <v>209</v>
      </c>
      <c r="B73" s="5"/>
      <c r="C73" s="30" t="s">
        <v>210</v>
      </c>
      <c r="D73" s="40">
        <f>SUM(D74:D76)</f>
        <v>75000</v>
      </c>
      <c r="E73" s="40">
        <f>SUM(E74:E76)</f>
        <v>92500</v>
      </c>
      <c r="F73" s="107">
        <f t="shared" si="14"/>
        <v>91500</v>
      </c>
      <c r="G73" s="82">
        <f t="shared" si="12"/>
        <v>91500</v>
      </c>
      <c r="H73" s="40">
        <f>SUM(H74:H76)</f>
        <v>0</v>
      </c>
      <c r="I73" s="40">
        <f>SUM(I74:I76)</f>
        <v>75000</v>
      </c>
      <c r="J73" s="40">
        <f>SUM(J74:J76)</f>
        <v>0</v>
      </c>
      <c r="K73" s="40">
        <f>SUM(K74:K76)</f>
        <v>16500</v>
      </c>
      <c r="L73" s="40">
        <f>SUM(L74:L76)</f>
        <v>0</v>
      </c>
      <c r="M73" s="63">
        <f t="shared" si="13"/>
        <v>1.22</v>
      </c>
      <c r="N73" s="63">
        <f t="shared" si="9"/>
        <v>0.9891891891891892</v>
      </c>
    </row>
    <row r="74" spans="1:14" ht="12.75">
      <c r="A74" s="65"/>
      <c r="B74" s="65" t="s">
        <v>211</v>
      </c>
      <c r="C74" s="66" t="s">
        <v>212</v>
      </c>
      <c r="D74" s="42">
        <v>10000</v>
      </c>
      <c r="E74" s="68">
        <v>10000</v>
      </c>
      <c r="F74" s="110">
        <f t="shared" si="14"/>
        <v>16500</v>
      </c>
      <c r="G74" s="42">
        <f t="shared" si="12"/>
        <v>16500</v>
      </c>
      <c r="H74" s="68">
        <v>0</v>
      </c>
      <c r="I74" s="68">
        <v>0</v>
      </c>
      <c r="J74" s="69">
        <v>0</v>
      </c>
      <c r="K74" s="68">
        <v>16500</v>
      </c>
      <c r="L74" s="68">
        <v>0</v>
      </c>
      <c r="M74" s="70">
        <f t="shared" si="13"/>
        <v>1.65</v>
      </c>
      <c r="N74" s="70">
        <f t="shared" si="9"/>
        <v>1.65</v>
      </c>
    </row>
    <row r="75" spans="1:14" ht="12.75">
      <c r="A75" s="65"/>
      <c r="B75" s="65" t="s">
        <v>236</v>
      </c>
      <c r="C75" s="66" t="s">
        <v>242</v>
      </c>
      <c r="D75" s="42">
        <v>0</v>
      </c>
      <c r="E75" s="68">
        <v>12500</v>
      </c>
      <c r="F75" s="110">
        <f t="shared" si="14"/>
        <v>0</v>
      </c>
      <c r="G75" s="42">
        <f t="shared" si="12"/>
        <v>0</v>
      </c>
      <c r="H75" s="68">
        <v>0</v>
      </c>
      <c r="I75" s="68">
        <v>0</v>
      </c>
      <c r="J75" s="69">
        <v>0</v>
      </c>
      <c r="K75" s="68"/>
      <c r="L75" s="68">
        <v>0</v>
      </c>
      <c r="M75" s="70">
        <v>0</v>
      </c>
      <c r="N75" s="70">
        <f t="shared" si="9"/>
        <v>0</v>
      </c>
    </row>
    <row r="76" spans="1:14" s="14" customFormat="1" ht="12.75">
      <c r="A76" s="65"/>
      <c r="B76" s="65" t="s">
        <v>213</v>
      </c>
      <c r="C76" s="66" t="s">
        <v>214</v>
      </c>
      <c r="D76" s="42">
        <v>65000</v>
      </c>
      <c r="E76" s="67">
        <v>70000</v>
      </c>
      <c r="F76" s="110">
        <f t="shared" si="14"/>
        <v>75000</v>
      </c>
      <c r="G76" s="42">
        <f t="shared" si="12"/>
        <v>75000</v>
      </c>
      <c r="H76" s="68">
        <v>0</v>
      </c>
      <c r="I76" s="67">
        <v>75000</v>
      </c>
      <c r="J76" s="69">
        <v>0</v>
      </c>
      <c r="K76" s="67"/>
      <c r="L76" s="68">
        <v>0</v>
      </c>
      <c r="M76" s="70">
        <f t="shared" si="13"/>
        <v>1.1538461538461537</v>
      </c>
      <c r="N76" s="70">
        <f t="shared" si="9"/>
        <v>1.0714285714285714</v>
      </c>
    </row>
    <row r="77" spans="1:14" ht="12.75">
      <c r="A77" s="5" t="s">
        <v>215</v>
      </c>
      <c r="B77" s="5"/>
      <c r="C77" s="30" t="s">
        <v>216</v>
      </c>
      <c r="D77" s="71">
        <f>SUM(D78:D78)</f>
        <v>30000</v>
      </c>
      <c r="E77" s="71">
        <f>SUM(E78:E78)</f>
        <v>45000</v>
      </c>
      <c r="F77" s="107">
        <f t="shared" si="14"/>
        <v>35500</v>
      </c>
      <c r="G77" s="82">
        <f t="shared" si="12"/>
        <v>35500</v>
      </c>
      <c r="H77" s="71">
        <f>SUM(H78)</f>
        <v>0</v>
      </c>
      <c r="I77" s="71">
        <f>SUM(I78)</f>
        <v>23500</v>
      </c>
      <c r="J77" s="71">
        <f>SUM(J78)</f>
        <v>0</v>
      </c>
      <c r="K77" s="71">
        <f>SUM(K78)</f>
        <v>12000</v>
      </c>
      <c r="L77" s="71">
        <f>SUM(L78)</f>
        <v>0</v>
      </c>
      <c r="M77" s="63">
        <f>F77/D77</f>
        <v>1.1833333333333333</v>
      </c>
      <c r="N77" s="63">
        <f t="shared" si="9"/>
        <v>0.7888888888888889</v>
      </c>
    </row>
    <row r="78" spans="1:14" s="14" customFormat="1" ht="12.75" customHeight="1">
      <c r="A78" s="65"/>
      <c r="B78" s="65" t="s">
        <v>217</v>
      </c>
      <c r="C78" s="66" t="s">
        <v>218</v>
      </c>
      <c r="D78" s="42">
        <v>30000</v>
      </c>
      <c r="E78" s="67">
        <v>45000</v>
      </c>
      <c r="F78" s="110">
        <f t="shared" si="14"/>
        <v>35500</v>
      </c>
      <c r="G78" s="42">
        <f t="shared" si="12"/>
        <v>35500</v>
      </c>
      <c r="H78" s="67">
        <v>0</v>
      </c>
      <c r="I78" s="67">
        <v>23500</v>
      </c>
      <c r="J78" s="74">
        <v>0</v>
      </c>
      <c r="K78" s="67">
        <v>12000</v>
      </c>
      <c r="L78" s="67">
        <v>0</v>
      </c>
      <c r="M78" s="70">
        <f>F78/D78</f>
        <v>1.1833333333333333</v>
      </c>
      <c r="N78" s="70">
        <f t="shared" si="9"/>
        <v>0.7888888888888889</v>
      </c>
    </row>
    <row r="79" spans="1:14" ht="12.75">
      <c r="A79" s="138" t="s">
        <v>133</v>
      </c>
      <c r="B79" s="139"/>
      <c r="C79" s="140"/>
      <c r="D79" s="71">
        <f>D11+D13+D16+D18+D20+D22+D28+D33+D35+D37+D48+D53+D58+D61+D73+D77</f>
        <v>76646368</v>
      </c>
      <c r="E79" s="71">
        <f aca="true" t="shared" si="15" ref="E79:L79">E11+E13+E16+E18+E20+E22+E28+E33+E35+E37+E48+E53+E58+E61+E73+E77</f>
        <v>92225953.51</v>
      </c>
      <c r="F79" s="71">
        <f t="shared" si="15"/>
        <v>93737959</v>
      </c>
      <c r="G79" s="71">
        <f t="shared" si="15"/>
        <v>83314959</v>
      </c>
      <c r="H79" s="71">
        <f t="shared" si="15"/>
        <v>53649878</v>
      </c>
      <c r="I79" s="71">
        <f t="shared" si="15"/>
        <v>3573415</v>
      </c>
      <c r="J79" s="71">
        <f t="shared" si="15"/>
        <v>1500000</v>
      </c>
      <c r="K79" s="71">
        <f t="shared" si="15"/>
        <v>24591666</v>
      </c>
      <c r="L79" s="71">
        <f t="shared" si="15"/>
        <v>10423000</v>
      </c>
      <c r="M79" s="63">
        <f>F79/D79</f>
        <v>1.2229928363989797</v>
      </c>
      <c r="N79" s="63">
        <f t="shared" si="9"/>
        <v>1.0163945769325773</v>
      </c>
    </row>
  </sheetData>
  <sheetProtection/>
  <mergeCells count="14">
    <mergeCell ref="A79:C79"/>
    <mergeCell ref="M7:M9"/>
    <mergeCell ref="N7:N9"/>
    <mergeCell ref="A5:N5"/>
    <mergeCell ref="G7:L7"/>
    <mergeCell ref="G8:G9"/>
    <mergeCell ref="H8:K8"/>
    <mergeCell ref="L8:L9"/>
    <mergeCell ref="B7:B9"/>
    <mergeCell ref="A7:A9"/>
    <mergeCell ref="F7:F9"/>
    <mergeCell ref="E7:E9"/>
    <mergeCell ref="D7:D9"/>
    <mergeCell ref="C7:C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81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D12">
      <selection activeCell="P26" sqref="P26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0.375" style="0" customWidth="1"/>
    <col min="5" max="5" width="12.625" style="0" customWidth="1"/>
    <col min="6" max="6" width="10.375" style="0" customWidth="1"/>
    <col min="7" max="7" width="10.75390625" style="0" customWidth="1"/>
    <col min="8" max="8" width="13.375" style="0" customWidth="1"/>
    <col min="9" max="9" width="9.25390625" style="0" customWidth="1"/>
    <col min="10" max="10" width="10.375" style="0" customWidth="1"/>
    <col min="11" max="11" width="10.875" style="0" customWidth="1"/>
    <col min="12" max="12" width="9.625" style="0" customWidth="1"/>
    <col min="13" max="13" width="10.00390625" style="0" customWidth="1"/>
    <col min="14" max="14" width="7.625" style="0" customWidth="1"/>
  </cols>
  <sheetData>
    <row r="1" ht="12.75">
      <c r="K1" t="s">
        <v>253</v>
      </c>
    </row>
    <row r="2" ht="12.75">
      <c r="K2" s="2" t="s">
        <v>262</v>
      </c>
    </row>
    <row r="3" ht="12.75">
      <c r="K3" s="2" t="s">
        <v>1</v>
      </c>
    </row>
    <row r="4" ht="12.75">
      <c r="K4" s="2" t="s">
        <v>256</v>
      </c>
    </row>
    <row r="5" spans="1:14" ht="19.5" customHeight="1">
      <c r="A5" s="137" t="s">
        <v>261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3" ht="9.75" customHeight="1">
      <c r="A6" s="3"/>
      <c r="B6" s="3"/>
      <c r="C6" s="3"/>
    </row>
    <row r="7" spans="1:14" ht="12.75" customHeight="1">
      <c r="A7" s="130" t="s">
        <v>134</v>
      </c>
      <c r="B7" s="130" t="s">
        <v>135</v>
      </c>
      <c r="C7" s="133" t="s">
        <v>6</v>
      </c>
      <c r="D7" s="131" t="s">
        <v>258</v>
      </c>
      <c r="E7" s="132" t="s">
        <v>259</v>
      </c>
      <c r="F7" s="131" t="s">
        <v>300</v>
      </c>
      <c r="G7" s="141" t="s">
        <v>136</v>
      </c>
      <c r="H7" s="142"/>
      <c r="I7" s="142"/>
      <c r="J7" s="142"/>
      <c r="K7" s="142"/>
      <c r="L7" s="142"/>
      <c r="M7" s="134" t="s">
        <v>137</v>
      </c>
      <c r="N7" s="134" t="s">
        <v>138</v>
      </c>
    </row>
    <row r="8" spans="1:14" ht="12.75">
      <c r="A8" s="130"/>
      <c r="B8" s="130"/>
      <c r="C8" s="133"/>
      <c r="D8" s="131"/>
      <c r="E8" s="132"/>
      <c r="F8" s="131"/>
      <c r="G8" s="143" t="s">
        <v>139</v>
      </c>
      <c r="H8" s="145" t="s">
        <v>140</v>
      </c>
      <c r="I8" s="146"/>
      <c r="J8" s="146"/>
      <c r="K8" s="147"/>
      <c r="L8" s="143" t="s">
        <v>227</v>
      </c>
      <c r="M8" s="135"/>
      <c r="N8" s="135"/>
    </row>
    <row r="9" spans="1:14" ht="41.25" customHeight="1">
      <c r="A9" s="130"/>
      <c r="B9" s="130"/>
      <c r="C9" s="133"/>
      <c r="D9" s="131"/>
      <c r="E9" s="132"/>
      <c r="F9" s="131"/>
      <c r="G9" s="144"/>
      <c r="H9" s="59" t="s">
        <v>141</v>
      </c>
      <c r="I9" s="60" t="s">
        <v>142</v>
      </c>
      <c r="J9" s="60" t="s">
        <v>143</v>
      </c>
      <c r="K9" s="60" t="s">
        <v>144</v>
      </c>
      <c r="L9" s="144"/>
      <c r="M9" s="136"/>
      <c r="N9" s="136"/>
    </row>
    <row r="10" spans="1:14" ht="9" customHeight="1" thickBot="1">
      <c r="A10" s="8" t="s">
        <v>145</v>
      </c>
      <c r="B10" s="8" t="s">
        <v>146</v>
      </c>
      <c r="C10" s="8" t="s">
        <v>147</v>
      </c>
      <c r="D10" s="8" t="s">
        <v>148</v>
      </c>
      <c r="E10" s="8" t="s">
        <v>149</v>
      </c>
      <c r="F10" s="8" t="s">
        <v>150</v>
      </c>
      <c r="G10" s="8" t="s">
        <v>151</v>
      </c>
      <c r="H10" s="8" t="s">
        <v>152</v>
      </c>
      <c r="I10" s="8" t="s">
        <v>153</v>
      </c>
      <c r="J10" s="8" t="s">
        <v>154</v>
      </c>
      <c r="K10" s="8" t="s">
        <v>155</v>
      </c>
      <c r="L10" s="8" t="s">
        <v>156</v>
      </c>
      <c r="M10" s="8" t="s">
        <v>157</v>
      </c>
      <c r="N10" s="8" t="s">
        <v>158</v>
      </c>
    </row>
    <row r="11" spans="1:14" ht="13.5" thickTop="1">
      <c r="A11" s="28" t="s">
        <v>9</v>
      </c>
      <c r="B11" s="28"/>
      <c r="C11" s="61" t="s">
        <v>10</v>
      </c>
      <c r="D11" s="62">
        <f>SUM(D12:D12)</f>
        <v>84000</v>
      </c>
      <c r="E11" s="62">
        <f>SUM(E12:E12)</f>
        <v>84000</v>
      </c>
      <c r="F11" s="107">
        <f>SUM(G11+L11)</f>
        <v>56000</v>
      </c>
      <c r="G11" s="62">
        <f>SUM(K11+J11+I11+H11)</f>
        <v>56000</v>
      </c>
      <c r="H11" s="62">
        <f>SUM(H12:H12)</f>
        <v>0</v>
      </c>
      <c r="I11" s="62">
        <f>SUM(I12:I12)</f>
        <v>0</v>
      </c>
      <c r="J11" s="62">
        <f>SUM(J12:J12)</f>
        <v>0</v>
      </c>
      <c r="K11" s="62">
        <f>SUM(K12:K12)</f>
        <v>56000</v>
      </c>
      <c r="L11" s="62">
        <f>SUM(L12:L12)</f>
        <v>0</v>
      </c>
      <c r="M11" s="63">
        <f aca="true" t="shared" si="0" ref="M11:M20">F11/D11</f>
        <v>0.6666666666666666</v>
      </c>
      <c r="N11" s="63">
        <f aca="true" t="shared" si="1" ref="N11:N21">F11/E11</f>
        <v>0.6666666666666666</v>
      </c>
    </row>
    <row r="12" spans="1:14" ht="24.75" customHeight="1">
      <c r="A12" s="64"/>
      <c r="B12" s="65" t="s">
        <v>11</v>
      </c>
      <c r="C12" s="66" t="s">
        <v>12</v>
      </c>
      <c r="D12" s="42">
        <v>84000</v>
      </c>
      <c r="E12" s="67">
        <v>84000</v>
      </c>
      <c r="F12" s="110">
        <f>SUM(G12+L12)</f>
        <v>56000</v>
      </c>
      <c r="G12" s="42">
        <f aca="true" t="shared" si="2" ref="G12:G17">SUM(H12:K12)</f>
        <v>56000</v>
      </c>
      <c r="H12" s="68">
        <v>0</v>
      </c>
      <c r="I12" s="68">
        <v>0</v>
      </c>
      <c r="J12" s="69">
        <v>0</v>
      </c>
      <c r="K12" s="68">
        <v>56000</v>
      </c>
      <c r="L12" s="68">
        <v>0</v>
      </c>
      <c r="M12" s="70">
        <f t="shared" si="0"/>
        <v>0.6666666666666666</v>
      </c>
      <c r="N12" s="70">
        <f t="shared" si="1"/>
        <v>0.6666666666666666</v>
      </c>
    </row>
    <row r="13" spans="1:14" ht="12.75">
      <c r="A13" s="5" t="s">
        <v>163</v>
      </c>
      <c r="B13" s="5"/>
      <c r="C13" s="30" t="s">
        <v>28</v>
      </c>
      <c r="D13" s="40">
        <f aca="true" t="shared" si="3" ref="D13:L13">SUM(D14)</f>
        <v>70000</v>
      </c>
      <c r="E13" s="40">
        <f t="shared" si="3"/>
        <v>158000</v>
      </c>
      <c r="F13" s="107">
        <f>SUM(G13+L13)</f>
        <v>90000</v>
      </c>
      <c r="G13" s="82">
        <f t="shared" si="2"/>
        <v>90000</v>
      </c>
      <c r="H13" s="40">
        <f t="shared" si="3"/>
        <v>0</v>
      </c>
      <c r="I13" s="40">
        <f t="shared" si="3"/>
        <v>0</v>
      </c>
      <c r="J13" s="40">
        <f t="shared" si="3"/>
        <v>0</v>
      </c>
      <c r="K13" s="40">
        <f t="shared" si="3"/>
        <v>90000</v>
      </c>
      <c r="L13" s="40">
        <f t="shared" si="3"/>
        <v>0</v>
      </c>
      <c r="M13" s="63">
        <f t="shared" si="0"/>
        <v>1.2857142857142858</v>
      </c>
      <c r="N13" s="63">
        <f t="shared" si="1"/>
        <v>0.569620253164557</v>
      </c>
    </row>
    <row r="14" spans="1:14" ht="12" customHeight="1">
      <c r="A14" s="65"/>
      <c r="B14" s="65" t="s">
        <v>164</v>
      </c>
      <c r="C14" s="66" t="s">
        <v>29</v>
      </c>
      <c r="D14" s="42">
        <v>70000</v>
      </c>
      <c r="E14" s="42">
        <v>158000</v>
      </c>
      <c r="F14" s="110">
        <f>SUM(G14+L14)</f>
        <v>90000</v>
      </c>
      <c r="G14" s="42">
        <f t="shared" si="2"/>
        <v>90000</v>
      </c>
      <c r="H14" s="42">
        <v>0</v>
      </c>
      <c r="I14" s="42">
        <v>0</v>
      </c>
      <c r="J14" s="72">
        <v>0</v>
      </c>
      <c r="K14" s="42">
        <v>90000</v>
      </c>
      <c r="L14" s="42">
        <v>0</v>
      </c>
      <c r="M14" s="70">
        <f t="shared" si="0"/>
        <v>1.2857142857142858</v>
      </c>
      <c r="N14" s="70">
        <f t="shared" si="1"/>
        <v>0.569620253164557</v>
      </c>
    </row>
    <row r="15" spans="1:14" ht="11.25" customHeight="1">
      <c r="A15" s="5" t="s">
        <v>37</v>
      </c>
      <c r="B15" s="5"/>
      <c r="C15" s="30" t="s">
        <v>38</v>
      </c>
      <c r="D15" s="40">
        <f>SUM(D16:D17)</f>
        <v>618350</v>
      </c>
      <c r="E15" s="40">
        <f>SUM(E16:E17)</f>
        <v>648058</v>
      </c>
      <c r="F15" s="40">
        <f>SUM(F16:F17)</f>
        <v>602590</v>
      </c>
      <c r="G15" s="82">
        <f t="shared" si="2"/>
        <v>602590</v>
      </c>
      <c r="H15" s="40">
        <f>SUM(H16+H17)</f>
        <v>376120</v>
      </c>
      <c r="I15" s="40">
        <f>SUM(I16+I17)</f>
        <v>0</v>
      </c>
      <c r="J15" s="40">
        <f>SUM(J16+J17)</f>
        <v>0</v>
      </c>
      <c r="K15" s="40">
        <f>SUM(K16+K17)</f>
        <v>226470</v>
      </c>
      <c r="L15" s="40">
        <f>SUM(L16+L17)</f>
        <v>0</v>
      </c>
      <c r="M15" s="63">
        <f t="shared" si="0"/>
        <v>0.9745128163661357</v>
      </c>
      <c r="N15" s="63">
        <f t="shared" si="1"/>
        <v>0.9298396131210478</v>
      </c>
    </row>
    <row r="16" spans="1:14" ht="25.5">
      <c r="A16" s="65"/>
      <c r="B16" s="65" t="s">
        <v>39</v>
      </c>
      <c r="C16" s="66" t="s">
        <v>40</v>
      </c>
      <c r="D16" s="42">
        <v>192000</v>
      </c>
      <c r="E16" s="42">
        <v>192000</v>
      </c>
      <c r="F16" s="110">
        <f>SUM(G16+L16)</f>
        <v>142000</v>
      </c>
      <c r="G16" s="87">
        <f t="shared" si="2"/>
        <v>142000</v>
      </c>
      <c r="H16" s="42">
        <v>0</v>
      </c>
      <c r="I16" s="42">
        <v>0</v>
      </c>
      <c r="J16" s="72">
        <v>0</v>
      </c>
      <c r="K16" s="42">
        <v>142000</v>
      </c>
      <c r="L16" s="42">
        <v>0</v>
      </c>
      <c r="M16" s="70">
        <f t="shared" si="0"/>
        <v>0.7395833333333334</v>
      </c>
      <c r="N16" s="70">
        <f t="shared" si="1"/>
        <v>0.7395833333333334</v>
      </c>
    </row>
    <row r="17" spans="1:14" ht="12.75">
      <c r="A17" s="65"/>
      <c r="B17" s="65" t="s">
        <v>41</v>
      </c>
      <c r="C17" s="66" t="s">
        <v>42</v>
      </c>
      <c r="D17" s="42">
        <v>426350</v>
      </c>
      <c r="E17" s="42">
        <v>456058</v>
      </c>
      <c r="F17" s="110">
        <v>460590</v>
      </c>
      <c r="G17" s="87">
        <f t="shared" si="2"/>
        <v>460590</v>
      </c>
      <c r="H17" s="42">
        <v>376120</v>
      </c>
      <c r="I17" s="42">
        <v>0</v>
      </c>
      <c r="J17" s="72">
        <v>0</v>
      </c>
      <c r="K17" s="42">
        <v>84470</v>
      </c>
      <c r="L17" s="42">
        <v>0</v>
      </c>
      <c r="M17" s="70">
        <f t="shared" si="0"/>
        <v>1.0803096047848013</v>
      </c>
      <c r="N17" s="70">
        <f t="shared" si="1"/>
        <v>1.0099373325322656</v>
      </c>
    </row>
    <row r="18" spans="1:14" ht="12.75">
      <c r="A18" s="5" t="s">
        <v>165</v>
      </c>
      <c r="B18" s="5"/>
      <c r="C18" s="30" t="s">
        <v>44</v>
      </c>
      <c r="D18" s="40">
        <f>SUM(D19:D20)</f>
        <v>385177</v>
      </c>
      <c r="E18" s="40">
        <f>SUM(E19:E20)</f>
        <v>399181</v>
      </c>
      <c r="F18" s="107">
        <f>G18</f>
        <v>398708</v>
      </c>
      <c r="G18" s="40">
        <f>SUM(K18+J18+I18+H18)</f>
        <v>398708</v>
      </c>
      <c r="H18" s="40">
        <f>SUM(H19:H20)</f>
        <v>390055</v>
      </c>
      <c r="I18" s="40">
        <f>SUM(I19:I20)</f>
        <v>0</v>
      </c>
      <c r="J18" s="40">
        <f>SUM(J19:J20)</f>
        <v>0</v>
      </c>
      <c r="K18" s="40">
        <f>SUM(K19:K20)</f>
        <v>8653</v>
      </c>
      <c r="L18" s="40">
        <f>SUM(L19:L20)</f>
        <v>0</v>
      </c>
      <c r="M18" s="63">
        <f t="shared" si="0"/>
        <v>1.0351293041900218</v>
      </c>
      <c r="N18" s="63">
        <f t="shared" si="1"/>
        <v>0.998815073863736</v>
      </c>
    </row>
    <row r="19" spans="1:14" ht="12.75">
      <c r="A19" s="65"/>
      <c r="B19" s="65" t="s">
        <v>45</v>
      </c>
      <c r="C19" s="66" t="s">
        <v>46</v>
      </c>
      <c r="D19" s="42">
        <v>364127</v>
      </c>
      <c r="E19" s="42">
        <v>378131</v>
      </c>
      <c r="F19" s="110">
        <v>375708</v>
      </c>
      <c r="G19" s="42">
        <f>SUM(H19:K19)</f>
        <v>375708</v>
      </c>
      <c r="H19" s="42">
        <v>375355</v>
      </c>
      <c r="I19" s="42">
        <v>0</v>
      </c>
      <c r="J19" s="72">
        <v>0</v>
      </c>
      <c r="K19" s="42">
        <v>353</v>
      </c>
      <c r="L19" s="42">
        <v>0</v>
      </c>
      <c r="M19" s="70">
        <f t="shared" si="0"/>
        <v>1.0318048373232416</v>
      </c>
      <c r="N19" s="70">
        <f t="shared" si="1"/>
        <v>0.9935921677937011</v>
      </c>
    </row>
    <row r="20" spans="1:14" ht="12.75">
      <c r="A20" s="65"/>
      <c r="B20" s="65" t="s">
        <v>56</v>
      </c>
      <c r="C20" s="66" t="s">
        <v>57</v>
      </c>
      <c r="D20" s="42">
        <v>21050</v>
      </c>
      <c r="E20" s="42">
        <v>21050</v>
      </c>
      <c r="F20" s="110">
        <v>23000</v>
      </c>
      <c r="G20" s="42">
        <f>SUM(H20:K20)</f>
        <v>23000</v>
      </c>
      <c r="H20" s="42">
        <v>14700</v>
      </c>
      <c r="I20" s="42">
        <v>0</v>
      </c>
      <c r="J20" s="72">
        <v>0</v>
      </c>
      <c r="K20" s="42">
        <v>8300</v>
      </c>
      <c r="L20" s="42">
        <v>0</v>
      </c>
      <c r="M20" s="70">
        <f t="shared" si="0"/>
        <v>1.0926365795724466</v>
      </c>
      <c r="N20" s="70">
        <f t="shared" si="1"/>
        <v>1.0926365795724466</v>
      </c>
    </row>
    <row r="21" spans="1:14" ht="25.5">
      <c r="A21" s="5" t="s">
        <v>172</v>
      </c>
      <c r="B21" s="5"/>
      <c r="C21" s="30" t="s">
        <v>59</v>
      </c>
      <c r="D21" s="40">
        <f>SUM(D22:D22)</f>
        <v>8015400</v>
      </c>
      <c r="E21" s="40">
        <f>SUM(E22:E22)</f>
        <v>8338694</v>
      </c>
      <c r="F21" s="107">
        <f>SUM(G21+L21)</f>
        <v>9809800</v>
      </c>
      <c r="G21" s="40">
        <f>SUM(K21+J21+I21+H21)</f>
        <v>8826800</v>
      </c>
      <c r="H21" s="40">
        <f>SUM(H22:H22)</f>
        <v>7423400</v>
      </c>
      <c r="I21" s="40">
        <f>SUM(I22:I22)</f>
        <v>0</v>
      </c>
      <c r="J21" s="40">
        <f>SUM(J22:J22)</f>
        <v>0</v>
      </c>
      <c r="K21" s="40">
        <f>SUM(K22:K22)</f>
        <v>1403400</v>
      </c>
      <c r="L21" s="40">
        <f>SUM(L22:L22)</f>
        <v>983000</v>
      </c>
      <c r="M21" s="63">
        <f aca="true" t="shared" si="4" ref="M21:M26">F21/D21</f>
        <v>1.2238690520747562</v>
      </c>
      <c r="N21" s="63">
        <f t="shared" si="1"/>
        <v>1.1764192330357728</v>
      </c>
    </row>
    <row r="22" spans="1:14" ht="15.75" customHeight="1">
      <c r="A22" s="65"/>
      <c r="B22" s="65" t="s">
        <v>173</v>
      </c>
      <c r="C22" s="66" t="s">
        <v>174</v>
      </c>
      <c r="D22" s="42">
        <v>8015400</v>
      </c>
      <c r="E22" s="42">
        <v>8338694</v>
      </c>
      <c r="F22" s="110">
        <f>SUM(G22+L22)</f>
        <v>9809800</v>
      </c>
      <c r="G22" s="42">
        <f>SUM(H22:K22)</f>
        <v>8826800</v>
      </c>
      <c r="H22" s="42">
        <v>7423400</v>
      </c>
      <c r="I22" s="42">
        <v>0</v>
      </c>
      <c r="J22" s="72">
        <v>0</v>
      </c>
      <c r="K22" s="42">
        <v>1403400</v>
      </c>
      <c r="L22" s="42">
        <v>983000</v>
      </c>
      <c r="M22" s="70">
        <f t="shared" si="4"/>
        <v>1.2238690520747562</v>
      </c>
      <c r="N22" s="70">
        <f>F22/E22</f>
        <v>1.1764192330357728</v>
      </c>
    </row>
    <row r="23" spans="1:14" ht="12.75">
      <c r="A23" s="5" t="s">
        <v>96</v>
      </c>
      <c r="B23" s="5"/>
      <c r="C23" s="30" t="s">
        <v>97</v>
      </c>
      <c r="D23" s="40">
        <f>SUM(D24:D24)</f>
        <v>3073200</v>
      </c>
      <c r="E23" s="40">
        <f>SUM(E24:E24)</f>
        <v>3023152</v>
      </c>
      <c r="F23" s="107">
        <f>SUM(G23+L23)</f>
        <v>3187650</v>
      </c>
      <c r="G23" s="40">
        <f>SUM(K23+J23+I23+H23)</f>
        <v>3187650</v>
      </c>
      <c r="H23" s="40">
        <f>SUM(H24:H24)</f>
        <v>0</v>
      </c>
      <c r="I23" s="40">
        <f>SUM(I24:I24)</f>
        <v>0</v>
      </c>
      <c r="J23" s="40">
        <f>SUM(J24:J24)</f>
        <v>0</v>
      </c>
      <c r="K23" s="40">
        <f>SUM(K24:K24)</f>
        <v>3187650</v>
      </c>
      <c r="L23" s="40">
        <f>SUM(L24:L24)</f>
        <v>0</v>
      </c>
      <c r="M23" s="63">
        <f t="shared" si="4"/>
        <v>1.0372413119875048</v>
      </c>
      <c r="N23" s="63">
        <f aca="true" t="shared" si="5" ref="N23:N29">F23/E23</f>
        <v>1.0544127453730412</v>
      </c>
    </row>
    <row r="24" spans="1:14" ht="37.5" customHeight="1">
      <c r="A24" s="65"/>
      <c r="B24" s="65" t="s">
        <v>100</v>
      </c>
      <c r="C24" s="66" t="s">
        <v>196</v>
      </c>
      <c r="D24" s="42">
        <v>3073200</v>
      </c>
      <c r="E24" s="42">
        <v>3023152</v>
      </c>
      <c r="F24" s="110">
        <v>3187650</v>
      </c>
      <c r="G24" s="42">
        <f>SUM(H24:K24)</f>
        <v>3187650</v>
      </c>
      <c r="H24" s="42">
        <v>0</v>
      </c>
      <c r="I24" s="42">
        <v>0</v>
      </c>
      <c r="J24" s="72">
        <v>0</v>
      </c>
      <c r="K24" s="42">
        <v>3187650</v>
      </c>
      <c r="L24" s="72">
        <v>0</v>
      </c>
      <c r="M24" s="70">
        <f t="shared" si="4"/>
        <v>1.0372413119875048</v>
      </c>
      <c r="N24" s="70">
        <f t="shared" si="5"/>
        <v>1.0544127453730412</v>
      </c>
    </row>
    <row r="25" spans="1:14" ht="12.75">
      <c r="A25" s="5" t="s">
        <v>102</v>
      </c>
      <c r="B25" s="5"/>
      <c r="C25" s="61" t="s">
        <v>103</v>
      </c>
      <c r="D25" s="40">
        <f>SUM(D26:D26)</f>
        <v>435367</v>
      </c>
      <c r="E25" s="40">
        <f>SUM(E26:E26)</f>
        <v>435367</v>
      </c>
      <c r="F25" s="107">
        <f>F26</f>
        <v>317160</v>
      </c>
      <c r="G25" s="82">
        <f>SUM(H25:K25)</f>
        <v>317160</v>
      </c>
      <c r="H25" s="40">
        <f>SUM(H26:H26)</f>
        <v>0</v>
      </c>
      <c r="I25" s="40">
        <f>SUM(I26:I26)</f>
        <v>317160</v>
      </c>
      <c r="J25" s="40">
        <f>SUM(J26:J26)</f>
        <v>0</v>
      </c>
      <c r="K25" s="40">
        <f>SUM(K26:K26)</f>
        <v>0</v>
      </c>
      <c r="L25" s="40">
        <f>SUM(L26:L26)</f>
        <v>0</v>
      </c>
      <c r="M25" s="63">
        <f t="shared" si="4"/>
        <v>0.728488838152639</v>
      </c>
      <c r="N25" s="63">
        <f t="shared" si="5"/>
        <v>0.728488838152639</v>
      </c>
    </row>
    <row r="26" spans="1:14" ht="12.75">
      <c r="A26" s="65"/>
      <c r="B26" s="65" t="s">
        <v>110</v>
      </c>
      <c r="C26" s="73" t="s">
        <v>111</v>
      </c>
      <c r="D26" s="42">
        <v>435367</v>
      </c>
      <c r="E26" s="42">
        <v>435367</v>
      </c>
      <c r="F26" s="110">
        <f>SUM(G26+L26)</f>
        <v>317160</v>
      </c>
      <c r="G26" s="42">
        <f>SUM(H26:K26)</f>
        <v>317160</v>
      </c>
      <c r="H26" s="42">
        <v>0</v>
      </c>
      <c r="I26" s="42">
        <v>317160</v>
      </c>
      <c r="J26" s="72">
        <v>0</v>
      </c>
      <c r="K26" s="42">
        <v>0</v>
      </c>
      <c r="L26" s="42">
        <v>0</v>
      </c>
      <c r="M26" s="70">
        <f t="shared" si="4"/>
        <v>0.728488838152639</v>
      </c>
      <c r="N26" s="70">
        <f t="shared" si="5"/>
        <v>0.728488838152639</v>
      </c>
    </row>
    <row r="27" spans="1:14" ht="25.5">
      <c r="A27" s="5" t="s">
        <v>115</v>
      </c>
      <c r="B27" s="5"/>
      <c r="C27" s="30" t="s">
        <v>116</v>
      </c>
      <c r="D27" s="40">
        <f>SUM(D28:D28)</f>
        <v>0</v>
      </c>
      <c r="E27" s="40">
        <f>SUM(E28:E28)</f>
        <v>6756</v>
      </c>
      <c r="F27" s="107">
        <f>SUM(G27+L27)</f>
        <v>0</v>
      </c>
      <c r="G27" s="82">
        <f>SUM(H27:K27)</f>
        <v>0</v>
      </c>
      <c r="H27" s="40">
        <f>SUM(H28:H28)</f>
        <v>0</v>
      </c>
      <c r="I27" s="40">
        <f>SUM(I28:I28)</f>
        <v>0</v>
      </c>
      <c r="J27" s="40">
        <f>SUM(J28:J28)</f>
        <v>0</v>
      </c>
      <c r="K27" s="40">
        <f>SUM(K28:K28)</f>
        <v>0</v>
      </c>
      <c r="L27" s="40">
        <f>SUM(L28:L28)</f>
        <v>0</v>
      </c>
      <c r="M27" s="70"/>
      <c r="N27" s="63">
        <f t="shared" si="5"/>
        <v>0</v>
      </c>
    </row>
    <row r="28" spans="1:14" ht="12.75">
      <c r="A28" s="65"/>
      <c r="B28" s="65" t="s">
        <v>235</v>
      </c>
      <c r="C28" s="66" t="s">
        <v>241</v>
      </c>
      <c r="D28" s="42">
        <v>0</v>
      </c>
      <c r="E28" s="42">
        <v>6756</v>
      </c>
      <c r="F28" s="110">
        <f>SUM(G28+L28)</f>
        <v>0</v>
      </c>
      <c r="G28" s="42">
        <f>SUM(H28:K28)</f>
        <v>0</v>
      </c>
      <c r="H28" s="42">
        <v>0</v>
      </c>
      <c r="I28" s="42">
        <v>0</v>
      </c>
      <c r="J28" s="72">
        <v>0</v>
      </c>
      <c r="K28" s="42">
        <v>0</v>
      </c>
      <c r="L28" s="42">
        <v>0</v>
      </c>
      <c r="M28" s="70">
        <v>0</v>
      </c>
      <c r="N28" s="70">
        <f t="shared" si="5"/>
        <v>0</v>
      </c>
    </row>
    <row r="29" spans="1:14" ht="12.75">
      <c r="A29" s="138" t="s">
        <v>133</v>
      </c>
      <c r="B29" s="139"/>
      <c r="C29" s="140"/>
      <c r="D29" s="71">
        <f>D11+D13+D15+D18+D21+D23+D25+D27</f>
        <v>12681494</v>
      </c>
      <c r="E29" s="71">
        <f aca="true" t="shared" si="6" ref="E29:L29">E11+E13+E15+E18+E21+E23+E25+E27</f>
        <v>13093208</v>
      </c>
      <c r="F29" s="71">
        <f t="shared" si="6"/>
        <v>14461908</v>
      </c>
      <c r="G29" s="71">
        <f t="shared" si="6"/>
        <v>13478908</v>
      </c>
      <c r="H29" s="71">
        <f t="shared" si="6"/>
        <v>8189575</v>
      </c>
      <c r="I29" s="71">
        <f t="shared" si="6"/>
        <v>317160</v>
      </c>
      <c r="J29" s="71">
        <f t="shared" si="6"/>
        <v>0</v>
      </c>
      <c r="K29" s="71">
        <f t="shared" si="6"/>
        <v>4972173</v>
      </c>
      <c r="L29" s="71">
        <f t="shared" si="6"/>
        <v>983000</v>
      </c>
      <c r="M29" s="63">
        <f>F29/D29</f>
        <v>1.1403946569702277</v>
      </c>
      <c r="N29" s="63">
        <f t="shared" si="5"/>
        <v>1.1045351146945805</v>
      </c>
    </row>
  </sheetData>
  <sheetProtection/>
  <mergeCells count="14">
    <mergeCell ref="F7:F9"/>
    <mergeCell ref="E7:E9"/>
    <mergeCell ref="D7:D9"/>
    <mergeCell ref="C7:C9"/>
    <mergeCell ref="A29:C29"/>
    <mergeCell ref="M7:M9"/>
    <mergeCell ref="N7:N9"/>
    <mergeCell ref="A5:N5"/>
    <mergeCell ref="G7:L7"/>
    <mergeCell ref="G8:G9"/>
    <mergeCell ref="H8:K8"/>
    <mergeCell ref="L8:L9"/>
    <mergeCell ref="B7:B9"/>
    <mergeCell ref="A7:A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8">
      <selection activeCell="I35" sqref="I35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6" width="14.375" style="0" customWidth="1"/>
    <col min="7" max="7" width="14.87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251</v>
      </c>
    </row>
    <row r="2" spans="1:7" s="2" customFormat="1" ht="12.75">
      <c r="A2" s="1"/>
      <c r="B2" s="1"/>
      <c r="C2" s="1"/>
      <c r="G2" s="2" t="s">
        <v>262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256</v>
      </c>
    </row>
    <row r="5" spans="1:9" s="2" customFormat="1" ht="21" customHeight="1">
      <c r="A5" s="149" t="s">
        <v>263</v>
      </c>
      <c r="B5" s="149"/>
      <c r="C5" s="149"/>
      <c r="D5" s="149"/>
      <c r="E5" s="149"/>
      <c r="F5" s="149"/>
      <c r="G5" s="149"/>
      <c r="H5" s="149"/>
      <c r="I5" s="149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258</v>
      </c>
      <c r="F7" s="7" t="s">
        <v>259</v>
      </c>
      <c r="G7" s="7" t="s">
        <v>301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</f>
        <v>84000</v>
      </c>
      <c r="F9" s="11">
        <f>F10</f>
        <v>84000</v>
      </c>
      <c r="G9" s="11">
        <f>G10</f>
        <v>56000</v>
      </c>
      <c r="H9" s="12">
        <f>G9/E9</f>
        <v>0.6666666666666666</v>
      </c>
      <c r="I9" s="13">
        <f aca="true" t="shared" si="0" ref="I9:I28">G9/F9</f>
        <v>0.6666666666666666</v>
      </c>
    </row>
    <row r="10" spans="1:9" s="14" customFormat="1" ht="12.75">
      <c r="A10" s="15"/>
      <c r="B10" s="16" t="s">
        <v>11</v>
      </c>
      <c r="C10" s="16"/>
      <c r="D10" s="17" t="s">
        <v>12</v>
      </c>
      <c r="E10" s="18">
        <f>SUM(E11)</f>
        <v>84000</v>
      </c>
      <c r="F10" s="18">
        <f>SUM(F11)</f>
        <v>84000</v>
      </c>
      <c r="G10" s="18">
        <f>SUM(G11)</f>
        <v>56000</v>
      </c>
      <c r="H10" s="19">
        <f>G10/E10</f>
        <v>0.6666666666666666</v>
      </c>
      <c r="I10" s="20">
        <f t="shared" si="0"/>
        <v>0.6666666666666666</v>
      </c>
    </row>
    <row r="11" spans="1:9" s="14" customFormat="1" ht="38.25">
      <c r="A11" s="15"/>
      <c r="B11" s="15"/>
      <c r="C11" s="15">
        <v>2110</v>
      </c>
      <c r="D11" s="21" t="s">
        <v>13</v>
      </c>
      <c r="E11" s="22">
        <v>84000</v>
      </c>
      <c r="F11" s="22">
        <v>84000</v>
      </c>
      <c r="G11" s="22">
        <v>56000</v>
      </c>
      <c r="H11" s="23">
        <f>G11/E11</f>
        <v>0.6666666666666666</v>
      </c>
      <c r="I11" s="24">
        <f t="shared" si="0"/>
        <v>0.6666666666666666</v>
      </c>
    </row>
    <row r="12" spans="1:9" ht="15">
      <c r="A12" s="25">
        <v>700</v>
      </c>
      <c r="B12" s="25"/>
      <c r="C12" s="25"/>
      <c r="D12" s="37" t="s">
        <v>28</v>
      </c>
      <c r="E12" s="38">
        <f>E13</f>
        <v>70000</v>
      </c>
      <c r="F12" s="38">
        <f>F13</f>
        <v>158000</v>
      </c>
      <c r="G12" s="38">
        <f>G13</f>
        <v>90000</v>
      </c>
      <c r="H12" s="46">
        <f>G12/E12</f>
        <v>1.2857142857142858</v>
      </c>
      <c r="I12" s="13">
        <f t="shared" si="0"/>
        <v>0.569620253164557</v>
      </c>
    </row>
    <row r="13" spans="1:9" ht="12.75">
      <c r="A13" s="15"/>
      <c r="B13" s="16">
        <v>70005</v>
      </c>
      <c r="C13" s="16"/>
      <c r="D13" s="39" t="s">
        <v>29</v>
      </c>
      <c r="E13" s="40">
        <f>SUM(E14:E14)</f>
        <v>70000</v>
      </c>
      <c r="F13" s="40">
        <f>SUM(F14:F14)</f>
        <v>158000</v>
      </c>
      <c r="G13" s="40">
        <f>SUM(G14:G14)</f>
        <v>90000</v>
      </c>
      <c r="H13" s="32">
        <f>G13/E13</f>
        <v>1.2857142857142858</v>
      </c>
      <c r="I13" s="20">
        <f t="shared" si="0"/>
        <v>0.569620253164557</v>
      </c>
    </row>
    <row r="14" spans="1:9" ht="38.25">
      <c r="A14" s="15"/>
      <c r="B14" s="15"/>
      <c r="C14" s="48">
        <v>2110</v>
      </c>
      <c r="D14" s="21" t="s">
        <v>13</v>
      </c>
      <c r="E14" s="22">
        <v>70000</v>
      </c>
      <c r="F14" s="22">
        <v>158000</v>
      </c>
      <c r="G14" s="22">
        <v>90000</v>
      </c>
      <c r="H14" s="23">
        <f aca="true" t="shared" si="1" ref="H14:H19">G14/E14</f>
        <v>1.2857142857142858</v>
      </c>
      <c r="I14" s="24">
        <f t="shared" si="0"/>
        <v>0.569620253164557</v>
      </c>
    </row>
    <row r="15" spans="1:9" ht="15">
      <c r="A15" s="25" t="s">
        <v>37</v>
      </c>
      <c r="B15" s="25"/>
      <c r="C15" s="25"/>
      <c r="D15" s="26" t="s">
        <v>38</v>
      </c>
      <c r="E15" s="38">
        <f>E16+E18</f>
        <v>618350</v>
      </c>
      <c r="F15" s="38">
        <f>F16+F18</f>
        <v>648058</v>
      </c>
      <c r="G15" s="38">
        <f>G16+G18</f>
        <v>602590</v>
      </c>
      <c r="H15" s="46">
        <f t="shared" si="1"/>
        <v>0.9745128163661357</v>
      </c>
      <c r="I15" s="13">
        <f t="shared" si="0"/>
        <v>0.9298396131210478</v>
      </c>
    </row>
    <row r="16" spans="1:9" ht="13.5" customHeight="1">
      <c r="A16" s="15"/>
      <c r="B16" s="16" t="s">
        <v>39</v>
      </c>
      <c r="C16" s="16"/>
      <c r="D16" s="17" t="s">
        <v>40</v>
      </c>
      <c r="E16" s="40">
        <f>SUM(E17:E17)</f>
        <v>192000</v>
      </c>
      <c r="F16" s="40">
        <f>SUM(F17:F17)</f>
        <v>192000</v>
      </c>
      <c r="G16" s="40">
        <f>SUM(G17:G17)</f>
        <v>142000</v>
      </c>
      <c r="H16" s="32">
        <f t="shared" si="1"/>
        <v>0.7395833333333334</v>
      </c>
      <c r="I16" s="20">
        <f t="shared" si="0"/>
        <v>0.7395833333333334</v>
      </c>
    </row>
    <row r="17" spans="1:9" ht="37.5" customHeight="1">
      <c r="A17" s="15"/>
      <c r="B17" s="15"/>
      <c r="C17" s="43">
        <v>2110</v>
      </c>
      <c r="D17" s="21" t="s">
        <v>13</v>
      </c>
      <c r="E17" s="42">
        <v>192000</v>
      </c>
      <c r="F17" s="22">
        <v>192000</v>
      </c>
      <c r="G17" s="42">
        <v>142000</v>
      </c>
      <c r="H17" s="23">
        <f t="shared" si="1"/>
        <v>0.7395833333333334</v>
      </c>
      <c r="I17" s="24">
        <f t="shared" si="0"/>
        <v>0.7395833333333334</v>
      </c>
    </row>
    <row r="18" spans="1:9" ht="12.75">
      <c r="A18" s="15"/>
      <c r="B18" s="16" t="s">
        <v>41</v>
      </c>
      <c r="C18" s="16"/>
      <c r="D18" s="17" t="s">
        <v>42</v>
      </c>
      <c r="E18" s="40">
        <f>SUM(E19:E19)</f>
        <v>426350</v>
      </c>
      <c r="F18" s="40">
        <f>SUM(F19:F19)</f>
        <v>456058</v>
      </c>
      <c r="G18" s="40">
        <f>SUM(G19:G19)</f>
        <v>460590</v>
      </c>
      <c r="H18" s="32">
        <f t="shared" si="1"/>
        <v>1.0803096047848013</v>
      </c>
      <c r="I18" s="20">
        <f t="shared" si="0"/>
        <v>1.0099373325322656</v>
      </c>
    </row>
    <row r="19" spans="1:9" ht="40.5" customHeight="1">
      <c r="A19" s="15"/>
      <c r="B19" s="15"/>
      <c r="C19" s="43">
        <v>2110</v>
      </c>
      <c r="D19" s="21" t="s">
        <v>13</v>
      </c>
      <c r="E19" s="42">
        <v>426350</v>
      </c>
      <c r="F19" s="22">
        <v>456058</v>
      </c>
      <c r="G19" s="42">
        <v>460590</v>
      </c>
      <c r="H19" s="23">
        <f t="shared" si="1"/>
        <v>1.0803096047848013</v>
      </c>
      <c r="I19" s="24">
        <f t="shared" si="0"/>
        <v>1.0099373325322656</v>
      </c>
    </row>
    <row r="20" spans="1:9" ht="15">
      <c r="A20" s="25">
        <v>750</v>
      </c>
      <c r="B20" s="25"/>
      <c r="C20" s="25"/>
      <c r="D20" s="37" t="s">
        <v>44</v>
      </c>
      <c r="E20" s="38">
        <f>E21+E23</f>
        <v>385177</v>
      </c>
      <c r="F20" s="38">
        <f>F21+F23</f>
        <v>399181</v>
      </c>
      <c r="G20" s="38">
        <f>G21+G23</f>
        <v>398708</v>
      </c>
      <c r="H20" s="46">
        <f aca="true" t="shared" si="2" ref="H20:H34">G20/E20</f>
        <v>1.0351293041900218</v>
      </c>
      <c r="I20" s="13">
        <f t="shared" si="0"/>
        <v>0.998815073863736</v>
      </c>
    </row>
    <row r="21" spans="1:9" s="14" customFormat="1" ht="12.75">
      <c r="A21" s="15"/>
      <c r="B21" s="16" t="s">
        <v>45</v>
      </c>
      <c r="C21" s="16"/>
      <c r="D21" s="39" t="s">
        <v>46</v>
      </c>
      <c r="E21" s="40">
        <f>E22</f>
        <v>364127</v>
      </c>
      <c r="F21" s="40">
        <f>F22</f>
        <v>378131</v>
      </c>
      <c r="G21" s="40">
        <f>G22</f>
        <v>375708</v>
      </c>
      <c r="H21" s="32">
        <f t="shared" si="2"/>
        <v>1.0318048373232416</v>
      </c>
      <c r="I21" s="20">
        <f t="shared" si="0"/>
        <v>0.9935921677937011</v>
      </c>
    </row>
    <row r="22" spans="1:9" s="14" customFormat="1" ht="38.25" customHeight="1">
      <c r="A22" s="15"/>
      <c r="B22" s="15"/>
      <c r="C22" s="15">
        <v>2110</v>
      </c>
      <c r="D22" s="21" t="s">
        <v>13</v>
      </c>
      <c r="E22" s="22">
        <v>364127</v>
      </c>
      <c r="F22" s="22">
        <v>378131</v>
      </c>
      <c r="G22" s="22">
        <v>375708</v>
      </c>
      <c r="H22" s="23">
        <f t="shared" si="2"/>
        <v>1.0318048373232416</v>
      </c>
      <c r="I22" s="24">
        <f t="shared" si="0"/>
        <v>0.9935921677937011</v>
      </c>
    </row>
    <row r="23" spans="1:9" ht="15.75" customHeight="1">
      <c r="A23" s="15"/>
      <c r="B23" s="16" t="s">
        <v>56</v>
      </c>
      <c r="C23" s="16"/>
      <c r="D23" s="39" t="s">
        <v>57</v>
      </c>
      <c r="E23" s="40">
        <f>SUM(E24:E24)</f>
        <v>21050</v>
      </c>
      <c r="F23" s="40">
        <f>SUM(F24:F24)</f>
        <v>21050</v>
      </c>
      <c r="G23" s="40">
        <f>SUM(G24:G24)</f>
        <v>23000</v>
      </c>
      <c r="H23" s="32">
        <f t="shared" si="2"/>
        <v>1.0926365795724466</v>
      </c>
      <c r="I23" s="20">
        <f t="shared" si="0"/>
        <v>1.0926365795724466</v>
      </c>
    </row>
    <row r="24" spans="1:9" ht="42.75" customHeight="1">
      <c r="A24" s="15"/>
      <c r="B24" s="15"/>
      <c r="C24" s="43">
        <v>2110</v>
      </c>
      <c r="D24" s="21" t="s">
        <v>13</v>
      </c>
      <c r="E24" s="42">
        <v>21050</v>
      </c>
      <c r="F24" s="22">
        <v>21050</v>
      </c>
      <c r="G24" s="42">
        <v>23000</v>
      </c>
      <c r="H24" s="23">
        <f t="shared" si="2"/>
        <v>1.0926365795724466</v>
      </c>
      <c r="I24" s="24">
        <f t="shared" si="0"/>
        <v>1.0926365795724466</v>
      </c>
    </row>
    <row r="25" spans="1:9" ht="30">
      <c r="A25" s="25">
        <v>754</v>
      </c>
      <c r="B25" s="25"/>
      <c r="C25" s="25"/>
      <c r="D25" s="49" t="s">
        <v>59</v>
      </c>
      <c r="E25" s="38">
        <f>E26</f>
        <v>8015400</v>
      </c>
      <c r="F25" s="38">
        <f>F26</f>
        <v>8338694</v>
      </c>
      <c r="G25" s="38">
        <f>G26</f>
        <v>9809800</v>
      </c>
      <c r="H25" s="128">
        <f t="shared" si="2"/>
        <v>1.2238690520747562</v>
      </c>
      <c r="I25" s="129">
        <f t="shared" si="0"/>
        <v>1.1764192330357728</v>
      </c>
    </row>
    <row r="26" spans="1:9" ht="17.25" customHeight="1">
      <c r="A26" s="15"/>
      <c r="B26" s="16">
        <v>75411</v>
      </c>
      <c r="C26" s="16"/>
      <c r="D26" s="39" t="s">
        <v>60</v>
      </c>
      <c r="E26" s="40">
        <f>SUM(E27:E28)</f>
        <v>8015400</v>
      </c>
      <c r="F26" s="40">
        <f>SUM(F27:F28)</f>
        <v>8338694</v>
      </c>
      <c r="G26" s="40">
        <f>SUM(G27:G28)</f>
        <v>9809800</v>
      </c>
      <c r="H26" s="32">
        <f t="shared" si="2"/>
        <v>1.2238690520747562</v>
      </c>
      <c r="I26" s="20">
        <f t="shared" si="0"/>
        <v>1.1764192330357728</v>
      </c>
    </row>
    <row r="27" spans="1:9" ht="42" customHeight="1">
      <c r="A27" s="15"/>
      <c r="B27" s="15"/>
      <c r="C27" s="43">
        <v>2110</v>
      </c>
      <c r="D27" s="21" t="s">
        <v>13</v>
      </c>
      <c r="E27" s="42">
        <v>7982400</v>
      </c>
      <c r="F27" s="22">
        <v>8145694</v>
      </c>
      <c r="G27" s="42">
        <v>8826800</v>
      </c>
      <c r="H27" s="23">
        <f t="shared" si="2"/>
        <v>1.1057827219883745</v>
      </c>
      <c r="I27" s="24">
        <f t="shared" si="0"/>
        <v>1.0836154660364115</v>
      </c>
    </row>
    <row r="28" spans="1:9" ht="42" customHeight="1">
      <c r="A28" s="15"/>
      <c r="B28" s="15"/>
      <c r="C28" s="43">
        <v>6410</v>
      </c>
      <c r="D28" s="21" t="s">
        <v>43</v>
      </c>
      <c r="E28" s="42">
        <v>33000</v>
      </c>
      <c r="F28" s="22">
        <v>193000</v>
      </c>
      <c r="G28" s="42">
        <v>983000</v>
      </c>
      <c r="H28" s="23">
        <f t="shared" si="2"/>
        <v>29.78787878787879</v>
      </c>
      <c r="I28" s="24">
        <f t="shared" si="0"/>
        <v>5.0932642487046635</v>
      </c>
    </row>
    <row r="29" spans="1:9" ht="15" customHeight="1">
      <c r="A29" s="25" t="s">
        <v>96</v>
      </c>
      <c r="B29" s="25"/>
      <c r="C29" s="25"/>
      <c r="D29" s="37" t="s">
        <v>97</v>
      </c>
      <c r="E29" s="38">
        <f>E30</f>
        <v>3073200</v>
      </c>
      <c r="F29" s="38">
        <f>F30</f>
        <v>3023152</v>
      </c>
      <c r="G29" s="38">
        <f>G30</f>
        <v>3187650</v>
      </c>
      <c r="H29" s="46">
        <f t="shared" si="2"/>
        <v>1.0372413119875048</v>
      </c>
      <c r="I29" s="13">
        <f aca="true" t="shared" si="3" ref="I29:I34">G29/F29</f>
        <v>1.0544127453730412</v>
      </c>
    </row>
    <row r="30" spans="1:9" ht="38.25">
      <c r="A30" s="15"/>
      <c r="B30" s="16" t="s">
        <v>100</v>
      </c>
      <c r="C30" s="16"/>
      <c r="D30" s="50" t="s">
        <v>101</v>
      </c>
      <c r="E30" s="40">
        <f>SUM(E31:E31)</f>
        <v>3073200</v>
      </c>
      <c r="F30" s="40">
        <f>SUM(F31:F31)</f>
        <v>3023152</v>
      </c>
      <c r="G30" s="40">
        <f>SUM(G31:G31)</f>
        <v>3187650</v>
      </c>
      <c r="H30" s="32">
        <f t="shared" si="2"/>
        <v>1.0372413119875048</v>
      </c>
      <c r="I30" s="20">
        <f t="shared" si="3"/>
        <v>1.0544127453730412</v>
      </c>
    </row>
    <row r="31" spans="1:9" ht="41.25" customHeight="1">
      <c r="A31" s="15"/>
      <c r="B31" s="15"/>
      <c r="C31" s="43">
        <v>2110</v>
      </c>
      <c r="D31" s="21" t="s">
        <v>13</v>
      </c>
      <c r="E31" s="42">
        <v>3073200</v>
      </c>
      <c r="F31" s="22">
        <v>3023152</v>
      </c>
      <c r="G31" s="42">
        <v>3187650</v>
      </c>
      <c r="H31" s="23">
        <f t="shared" si="2"/>
        <v>1.0372413119875048</v>
      </c>
      <c r="I31" s="24">
        <f t="shared" si="3"/>
        <v>1.0544127453730412</v>
      </c>
    </row>
    <row r="32" spans="1:9" ht="15">
      <c r="A32" s="25" t="s">
        <v>102</v>
      </c>
      <c r="B32" s="25"/>
      <c r="C32" s="25"/>
      <c r="D32" s="37" t="s">
        <v>103</v>
      </c>
      <c r="E32" s="38">
        <f aca="true" t="shared" si="4" ref="E32:G33">E33</f>
        <v>435367</v>
      </c>
      <c r="F32" s="38">
        <f t="shared" si="4"/>
        <v>435367</v>
      </c>
      <c r="G32" s="38">
        <f t="shared" si="4"/>
        <v>317160</v>
      </c>
      <c r="H32" s="46">
        <f t="shared" si="2"/>
        <v>0.728488838152639</v>
      </c>
      <c r="I32" s="13">
        <f t="shared" si="3"/>
        <v>0.728488838152639</v>
      </c>
    </row>
    <row r="33" spans="1:9" ht="12.75">
      <c r="A33" s="15"/>
      <c r="B33" s="16" t="s">
        <v>110</v>
      </c>
      <c r="C33" s="16"/>
      <c r="D33" s="50" t="s">
        <v>111</v>
      </c>
      <c r="E33" s="40">
        <f t="shared" si="4"/>
        <v>435367</v>
      </c>
      <c r="F33" s="40">
        <f t="shared" si="4"/>
        <v>435367</v>
      </c>
      <c r="G33" s="40">
        <f t="shared" si="4"/>
        <v>317160</v>
      </c>
      <c r="H33" s="32">
        <f t="shared" si="2"/>
        <v>0.728488838152639</v>
      </c>
      <c r="I33" s="20">
        <f t="shared" si="3"/>
        <v>0.728488838152639</v>
      </c>
    </row>
    <row r="34" spans="1:9" ht="38.25" customHeight="1">
      <c r="A34" s="15"/>
      <c r="B34" s="15"/>
      <c r="C34" s="43">
        <v>2110</v>
      </c>
      <c r="D34" s="21" t="s">
        <v>13</v>
      </c>
      <c r="E34" s="42">
        <v>435367</v>
      </c>
      <c r="F34" s="22">
        <v>435367</v>
      </c>
      <c r="G34" s="42">
        <v>317160</v>
      </c>
      <c r="H34" s="23">
        <f t="shared" si="2"/>
        <v>0.728488838152639</v>
      </c>
      <c r="I34" s="24">
        <f t="shared" si="3"/>
        <v>0.728488838152639</v>
      </c>
    </row>
    <row r="35" spans="1:10" ht="15">
      <c r="A35" s="25" t="s">
        <v>115</v>
      </c>
      <c r="B35" s="25"/>
      <c r="C35" s="25"/>
      <c r="D35" s="37" t="s">
        <v>116</v>
      </c>
      <c r="E35" s="38">
        <f aca="true" t="shared" si="5" ref="E35:G36">E36</f>
        <v>0</v>
      </c>
      <c r="F35" s="38">
        <f t="shared" si="5"/>
        <v>6756</v>
      </c>
      <c r="G35" s="38">
        <f t="shared" si="5"/>
        <v>0</v>
      </c>
      <c r="H35" s="32"/>
      <c r="I35" s="13">
        <f>G35/F35</f>
        <v>0</v>
      </c>
      <c r="J35" s="51"/>
    </row>
    <row r="36" spans="1:9" s="94" customFormat="1" ht="18.75" customHeight="1">
      <c r="A36" s="80"/>
      <c r="B36" s="80" t="s">
        <v>235</v>
      </c>
      <c r="C36" s="80"/>
      <c r="D36" s="81" t="s">
        <v>246</v>
      </c>
      <c r="E36" s="82">
        <f t="shared" si="5"/>
        <v>0</v>
      </c>
      <c r="F36" s="82">
        <f t="shared" si="5"/>
        <v>6756</v>
      </c>
      <c r="G36" s="82">
        <f t="shared" si="5"/>
        <v>0</v>
      </c>
      <c r="H36" s="23"/>
      <c r="I36" s="24">
        <f>G36/F36</f>
        <v>0</v>
      </c>
    </row>
    <row r="37" spans="1:9" ht="38.25">
      <c r="A37" s="15"/>
      <c r="B37" s="15"/>
      <c r="C37" s="43" t="s">
        <v>245</v>
      </c>
      <c r="D37" s="21" t="s">
        <v>13</v>
      </c>
      <c r="E37" s="42">
        <v>0</v>
      </c>
      <c r="F37" s="22">
        <v>6756</v>
      </c>
      <c r="G37" s="22">
        <v>0</v>
      </c>
      <c r="H37" s="23"/>
      <c r="I37" s="24">
        <f>G37/F37</f>
        <v>0</v>
      </c>
    </row>
    <row r="38" spans="1:9" ht="15">
      <c r="A38" s="43"/>
      <c r="B38" s="43"/>
      <c r="C38" s="43"/>
      <c r="D38" s="52" t="s">
        <v>133</v>
      </c>
      <c r="E38" s="38">
        <f>E9+E12+E15+E20+E25+E29+E32+E35</f>
        <v>12681494</v>
      </c>
      <c r="F38" s="38">
        <f>F9+F12+F15+F20+F25+F29+F32+F35</f>
        <v>13093208</v>
      </c>
      <c r="G38" s="38">
        <f>G9+G12+G15+G20+G25+G29+G32+G35</f>
        <v>14461908</v>
      </c>
      <c r="H38" s="46">
        <f>G38/E38</f>
        <v>1.1403946569702277</v>
      </c>
      <c r="I38" s="13">
        <f>G38/F38</f>
        <v>1.1045351146945805</v>
      </c>
    </row>
  </sheetData>
  <sheetProtection/>
  <mergeCells count="1"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33">
      <selection activeCell="D138" sqref="D138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5" width="11.625" style="0" customWidth="1"/>
    <col min="6" max="6" width="14.375" style="0" customWidth="1"/>
    <col min="7" max="7" width="11.7539062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252</v>
      </c>
    </row>
    <row r="2" spans="1:7" s="2" customFormat="1" ht="12.75">
      <c r="A2" s="1"/>
      <c r="B2" s="1"/>
      <c r="C2" s="1"/>
      <c r="G2" s="2" t="s">
        <v>275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256</v>
      </c>
    </row>
    <row r="5" spans="1:9" s="2" customFormat="1" ht="21" customHeight="1">
      <c r="A5" s="149" t="s">
        <v>276</v>
      </c>
      <c r="B5" s="149"/>
      <c r="C5" s="149"/>
      <c r="D5" s="149"/>
      <c r="E5" s="149"/>
      <c r="F5" s="149"/>
      <c r="G5" s="149"/>
      <c r="H5" s="149"/>
      <c r="I5" s="149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258</v>
      </c>
      <c r="F7" s="7" t="s">
        <v>259</v>
      </c>
      <c r="G7" s="7" t="s">
        <v>301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E10+E12</f>
        <v>66500</v>
      </c>
      <c r="F9" s="11">
        <f>F10+F12</f>
        <v>101500</v>
      </c>
      <c r="G9" s="11">
        <f>G10+G12</f>
        <v>71000</v>
      </c>
      <c r="H9" s="12">
        <f>G9/E9</f>
        <v>1.0676691729323309</v>
      </c>
      <c r="I9" s="13">
        <f aca="true" t="shared" si="0" ref="I9:I62">G9/F9</f>
        <v>0.6995073891625616</v>
      </c>
    </row>
    <row r="10" spans="1:9" s="14" customFormat="1" ht="12.75">
      <c r="A10" s="27"/>
      <c r="B10" s="28" t="s">
        <v>18</v>
      </c>
      <c r="C10" s="29"/>
      <c r="D10" s="30" t="s">
        <v>19</v>
      </c>
      <c r="E10" s="31">
        <f>SUM(E11)</f>
        <v>66500</v>
      </c>
      <c r="F10" s="31">
        <f>SUM(F11)</f>
        <v>66500</v>
      </c>
      <c r="G10" s="31">
        <f>SUM(G11)</f>
        <v>71000</v>
      </c>
      <c r="H10" s="32">
        <f>G10/E10</f>
        <v>1.0676691729323309</v>
      </c>
      <c r="I10" s="20">
        <f t="shared" si="0"/>
        <v>1.0676691729323309</v>
      </c>
    </row>
    <row r="11" spans="1:9" s="14" customFormat="1" ht="38.25">
      <c r="A11" s="15"/>
      <c r="B11" s="33"/>
      <c r="C11" s="34" t="s">
        <v>20</v>
      </c>
      <c r="D11" s="35" t="s">
        <v>21</v>
      </c>
      <c r="E11" s="36">
        <v>66500</v>
      </c>
      <c r="F11" s="22">
        <v>66500</v>
      </c>
      <c r="G11" s="36">
        <v>71000</v>
      </c>
      <c r="H11" s="23">
        <f>G11/E11</f>
        <v>1.0676691729323309</v>
      </c>
      <c r="I11" s="24">
        <f t="shared" si="0"/>
        <v>1.0676691729323309</v>
      </c>
    </row>
    <row r="12" spans="1:9" s="94" customFormat="1" ht="12.75">
      <c r="A12" s="80"/>
      <c r="B12" s="101" t="s">
        <v>230</v>
      </c>
      <c r="C12" s="101"/>
      <c r="D12" s="102" t="s">
        <v>237</v>
      </c>
      <c r="E12" s="82">
        <f>E13</f>
        <v>0</v>
      </c>
      <c r="F12" s="82">
        <f>F13</f>
        <v>35000</v>
      </c>
      <c r="G12" s="82">
        <f>G13</f>
        <v>0</v>
      </c>
      <c r="H12" s="23"/>
      <c r="I12" s="24">
        <f t="shared" si="0"/>
        <v>0</v>
      </c>
    </row>
    <row r="13" spans="1:9" s="14" customFormat="1" ht="38.25">
      <c r="A13" s="15"/>
      <c r="B13" s="33"/>
      <c r="C13" s="34" t="s">
        <v>221</v>
      </c>
      <c r="D13" s="45" t="s">
        <v>224</v>
      </c>
      <c r="E13" s="36">
        <v>0</v>
      </c>
      <c r="F13" s="22">
        <v>35000</v>
      </c>
      <c r="G13" s="36">
        <v>0</v>
      </c>
      <c r="H13" s="23"/>
      <c r="I13" s="24">
        <f t="shared" si="0"/>
        <v>0</v>
      </c>
    </row>
    <row r="14" spans="1:9" s="105" customFormat="1" ht="15">
      <c r="A14" s="103" t="s">
        <v>14</v>
      </c>
      <c r="B14" s="112"/>
      <c r="C14" s="112"/>
      <c r="D14" s="104" t="s">
        <v>15</v>
      </c>
      <c r="E14" s="113">
        <f aca="true" t="shared" si="1" ref="E14:G15">E15</f>
        <v>0</v>
      </c>
      <c r="F14" s="113">
        <f t="shared" si="1"/>
        <v>10539</v>
      </c>
      <c r="G14" s="113">
        <f t="shared" si="1"/>
        <v>0</v>
      </c>
      <c r="H14" s="23"/>
      <c r="I14" s="24">
        <f t="shared" si="0"/>
        <v>0</v>
      </c>
    </row>
    <row r="15" spans="1:9" s="94" customFormat="1" ht="12.75">
      <c r="A15" s="80"/>
      <c r="B15" s="101" t="s">
        <v>16</v>
      </c>
      <c r="C15" s="101"/>
      <c r="D15" s="81" t="s">
        <v>17</v>
      </c>
      <c r="E15" s="114">
        <f t="shared" si="1"/>
        <v>0</v>
      </c>
      <c r="F15" s="114">
        <f t="shared" si="1"/>
        <v>10539</v>
      </c>
      <c r="G15" s="114">
        <f t="shared" si="1"/>
        <v>0</v>
      </c>
      <c r="H15" s="23"/>
      <c r="I15" s="24">
        <f t="shared" si="0"/>
        <v>0</v>
      </c>
    </row>
    <row r="16" spans="1:9" s="14" customFormat="1" ht="12.75">
      <c r="A16" s="15"/>
      <c r="B16" s="33"/>
      <c r="C16" s="34" t="s">
        <v>26</v>
      </c>
      <c r="D16" s="44" t="s">
        <v>27</v>
      </c>
      <c r="E16" s="36">
        <v>0</v>
      </c>
      <c r="F16" s="22">
        <v>10539</v>
      </c>
      <c r="G16" s="36">
        <v>0</v>
      </c>
      <c r="H16" s="23"/>
      <c r="I16" s="24">
        <f t="shared" si="0"/>
        <v>0</v>
      </c>
    </row>
    <row r="17" spans="1:9" ht="15">
      <c r="A17" s="25">
        <v>600</v>
      </c>
      <c r="B17" s="25"/>
      <c r="C17" s="25"/>
      <c r="D17" s="37" t="s">
        <v>22</v>
      </c>
      <c r="E17" s="38">
        <f>E18</f>
        <v>130200</v>
      </c>
      <c r="F17" s="38">
        <f>F18+F25</f>
        <v>3976469</v>
      </c>
      <c r="G17" s="38">
        <f>G18</f>
        <v>0</v>
      </c>
      <c r="H17" s="128">
        <f>G17/E17</f>
        <v>0</v>
      </c>
      <c r="I17" s="13">
        <f t="shared" si="0"/>
        <v>0</v>
      </c>
    </row>
    <row r="18" spans="1:9" ht="12.75">
      <c r="A18" s="15"/>
      <c r="B18" s="16">
        <v>60014</v>
      </c>
      <c r="C18" s="16"/>
      <c r="D18" s="39" t="s">
        <v>23</v>
      </c>
      <c r="E18" s="40">
        <f>SUM(E19:E22)</f>
        <v>130200</v>
      </c>
      <c r="F18" s="40">
        <f>SUM(F19:F24)</f>
        <v>3676469</v>
      </c>
      <c r="G18" s="40">
        <f>SUM(G19:G22)</f>
        <v>0</v>
      </c>
      <c r="H18" s="83">
        <f>G18/E18</f>
        <v>0</v>
      </c>
      <c r="I18" s="20">
        <f t="shared" si="0"/>
        <v>0</v>
      </c>
    </row>
    <row r="19" spans="1:9" ht="12.75">
      <c r="A19" s="15"/>
      <c r="B19" s="15"/>
      <c r="C19" s="15" t="s">
        <v>24</v>
      </c>
      <c r="D19" s="41" t="s">
        <v>25</v>
      </c>
      <c r="E19" s="22">
        <v>130000</v>
      </c>
      <c r="F19" s="22">
        <v>0</v>
      </c>
      <c r="G19" s="22">
        <v>0</v>
      </c>
      <c r="H19" s="83">
        <f>G19/E19</f>
        <v>0</v>
      </c>
      <c r="I19" s="20"/>
    </row>
    <row r="20" spans="1:9" ht="25.5">
      <c r="A20" s="15"/>
      <c r="B20" s="15"/>
      <c r="C20" s="15" t="s">
        <v>279</v>
      </c>
      <c r="D20" s="47" t="s">
        <v>280</v>
      </c>
      <c r="E20" s="22">
        <v>0</v>
      </c>
      <c r="F20" s="22">
        <v>1830648</v>
      </c>
      <c r="G20" s="22">
        <v>0</v>
      </c>
      <c r="H20" s="83"/>
      <c r="I20" s="20">
        <f t="shared" si="0"/>
        <v>0</v>
      </c>
    </row>
    <row r="21" spans="1:9" ht="12.75">
      <c r="A21" s="15"/>
      <c r="B21" s="15"/>
      <c r="C21" s="15" t="s">
        <v>33</v>
      </c>
      <c r="D21" s="41" t="s">
        <v>61</v>
      </c>
      <c r="E21" s="22">
        <v>100</v>
      </c>
      <c r="F21" s="22">
        <v>0</v>
      </c>
      <c r="G21" s="22">
        <v>0</v>
      </c>
      <c r="H21" s="83">
        <f>G21/E21</f>
        <v>0</v>
      </c>
      <c r="I21" s="20"/>
    </row>
    <row r="22" spans="1:9" ht="12.75">
      <c r="A22" s="15"/>
      <c r="B22" s="15"/>
      <c r="C22" s="43" t="s">
        <v>26</v>
      </c>
      <c r="D22" s="44" t="s">
        <v>27</v>
      </c>
      <c r="E22" s="22">
        <v>100</v>
      </c>
      <c r="F22" s="22">
        <v>25821</v>
      </c>
      <c r="G22" s="22">
        <v>0</v>
      </c>
      <c r="H22" s="23">
        <f aca="true" t="shared" si="2" ref="H22:H30">G22/E22</f>
        <v>0</v>
      </c>
      <c r="I22" s="93">
        <f t="shared" si="0"/>
        <v>0</v>
      </c>
    </row>
    <row r="23" spans="1:9" ht="38.25">
      <c r="A23" s="15"/>
      <c r="B23" s="15"/>
      <c r="C23" s="43" t="s">
        <v>62</v>
      </c>
      <c r="D23" s="21" t="s">
        <v>63</v>
      </c>
      <c r="E23" s="22">
        <v>0</v>
      </c>
      <c r="F23" s="22">
        <v>1170000</v>
      </c>
      <c r="G23" s="22">
        <v>0</v>
      </c>
      <c r="H23" s="23"/>
      <c r="I23" s="93">
        <f t="shared" si="0"/>
        <v>0</v>
      </c>
    </row>
    <row r="24" spans="1:9" ht="48.75" customHeight="1">
      <c r="A24" s="15"/>
      <c r="B24" s="15"/>
      <c r="C24" s="15" t="s">
        <v>281</v>
      </c>
      <c r="D24" s="47" t="s">
        <v>289</v>
      </c>
      <c r="E24" s="22">
        <v>0</v>
      </c>
      <c r="F24" s="22">
        <v>650000</v>
      </c>
      <c r="G24" s="22">
        <v>0</v>
      </c>
      <c r="H24" s="23"/>
      <c r="I24" s="93">
        <f t="shared" si="0"/>
        <v>0</v>
      </c>
    </row>
    <row r="25" spans="1:9" s="94" customFormat="1" ht="18.75" customHeight="1">
      <c r="A25" s="80"/>
      <c r="B25" s="80" t="s">
        <v>282</v>
      </c>
      <c r="C25" s="80"/>
      <c r="D25" s="81" t="s">
        <v>93</v>
      </c>
      <c r="E25" s="82">
        <f>E26</f>
        <v>0</v>
      </c>
      <c r="F25" s="82">
        <f>F26</f>
        <v>300000</v>
      </c>
      <c r="G25" s="82">
        <f>G26</f>
        <v>0</v>
      </c>
      <c r="H25" s="23"/>
      <c r="I25" s="84">
        <f t="shared" si="0"/>
        <v>0</v>
      </c>
    </row>
    <row r="26" spans="1:9" ht="38.25">
      <c r="A26" s="15"/>
      <c r="B26" s="15"/>
      <c r="C26" s="15" t="s">
        <v>62</v>
      </c>
      <c r="D26" s="21" t="s">
        <v>63</v>
      </c>
      <c r="E26" s="22">
        <v>0</v>
      </c>
      <c r="F26" s="22">
        <v>300000</v>
      </c>
      <c r="G26" s="22">
        <v>0</v>
      </c>
      <c r="H26" s="23"/>
      <c r="I26" s="93">
        <f t="shared" si="0"/>
        <v>0</v>
      </c>
    </row>
    <row r="27" spans="1:9" ht="15">
      <c r="A27" s="25">
        <v>700</v>
      </c>
      <c r="B27" s="25"/>
      <c r="C27" s="25"/>
      <c r="D27" s="37" t="s">
        <v>28</v>
      </c>
      <c r="E27" s="38">
        <f>E28</f>
        <v>1800895</v>
      </c>
      <c r="F27" s="38">
        <f>F28</f>
        <v>3048815</v>
      </c>
      <c r="G27" s="38">
        <f>G28</f>
        <v>3520347</v>
      </c>
      <c r="H27" s="46">
        <f t="shared" si="2"/>
        <v>1.9547763750801685</v>
      </c>
      <c r="I27" s="13">
        <f t="shared" si="0"/>
        <v>1.1546607452403639</v>
      </c>
    </row>
    <row r="28" spans="1:9" ht="12.75">
      <c r="A28" s="15"/>
      <c r="B28" s="16">
        <v>70005</v>
      </c>
      <c r="C28" s="16"/>
      <c r="D28" s="39" t="s">
        <v>29</v>
      </c>
      <c r="E28" s="40">
        <f>SUM(E29:E32)</f>
        <v>1800895</v>
      </c>
      <c r="F28" s="40">
        <f>SUM(F29:F32)</f>
        <v>3048815</v>
      </c>
      <c r="G28" s="40">
        <f>SUM(G29:G32)</f>
        <v>3520347</v>
      </c>
      <c r="H28" s="32">
        <f t="shared" si="2"/>
        <v>1.9547763750801685</v>
      </c>
      <c r="I28" s="20">
        <f t="shared" si="0"/>
        <v>1.1546607452403639</v>
      </c>
    </row>
    <row r="29" spans="1:9" ht="25.5">
      <c r="A29" s="15"/>
      <c r="B29" s="15"/>
      <c r="C29" s="15" t="s">
        <v>30</v>
      </c>
      <c r="D29" s="47" t="s">
        <v>31</v>
      </c>
      <c r="E29" s="42">
        <v>347</v>
      </c>
      <c r="F29" s="22">
        <v>347</v>
      </c>
      <c r="G29" s="42">
        <v>347</v>
      </c>
      <c r="H29" s="23">
        <f t="shared" si="2"/>
        <v>1</v>
      </c>
      <c r="I29" s="24">
        <f t="shared" si="0"/>
        <v>1</v>
      </c>
    </row>
    <row r="30" spans="1:9" ht="14.25" customHeight="1">
      <c r="A30" s="15"/>
      <c r="B30" s="15"/>
      <c r="C30" s="15" t="s">
        <v>87</v>
      </c>
      <c r="D30" s="47" t="s">
        <v>88</v>
      </c>
      <c r="E30" s="42">
        <v>1320548</v>
      </c>
      <c r="F30" s="22">
        <v>2527248</v>
      </c>
      <c r="G30" s="42">
        <v>3000000</v>
      </c>
      <c r="H30" s="23">
        <f t="shared" si="2"/>
        <v>2.271784138100243</v>
      </c>
      <c r="I30" s="24">
        <f t="shared" si="0"/>
        <v>1.1870619741315453</v>
      </c>
    </row>
    <row r="31" spans="1:9" ht="14.25" customHeight="1">
      <c r="A31" s="15"/>
      <c r="B31" s="15"/>
      <c r="C31" s="43" t="s">
        <v>26</v>
      </c>
      <c r="D31" s="44" t="s">
        <v>27</v>
      </c>
      <c r="E31" s="42">
        <v>0</v>
      </c>
      <c r="F31" s="22">
        <v>1220</v>
      </c>
      <c r="G31" s="42">
        <v>0</v>
      </c>
      <c r="H31" s="23"/>
      <c r="I31" s="24">
        <f t="shared" si="0"/>
        <v>0</v>
      </c>
    </row>
    <row r="32" spans="1:9" ht="25.5">
      <c r="A32" s="15"/>
      <c r="B32" s="15"/>
      <c r="C32" s="48" t="s">
        <v>35</v>
      </c>
      <c r="D32" s="45" t="s">
        <v>36</v>
      </c>
      <c r="E32" s="42">
        <v>480000</v>
      </c>
      <c r="F32" s="22">
        <v>520000</v>
      </c>
      <c r="G32" s="42">
        <v>520000</v>
      </c>
      <c r="H32" s="23">
        <f>G32/E32</f>
        <v>1.0833333333333333</v>
      </c>
      <c r="I32" s="24">
        <f t="shared" si="0"/>
        <v>1</v>
      </c>
    </row>
    <row r="33" spans="1:9" ht="15">
      <c r="A33" s="25" t="s">
        <v>37</v>
      </c>
      <c r="B33" s="25"/>
      <c r="C33" s="25"/>
      <c r="D33" s="26" t="s">
        <v>38</v>
      </c>
      <c r="E33" s="38">
        <f>E34</f>
        <v>300</v>
      </c>
      <c r="F33" s="38">
        <f>F34</f>
        <v>300</v>
      </c>
      <c r="G33" s="38">
        <f>G34</f>
        <v>100</v>
      </c>
      <c r="H33" s="46">
        <f>G33/E33</f>
        <v>0.3333333333333333</v>
      </c>
      <c r="I33" s="13">
        <f t="shared" si="0"/>
        <v>0.3333333333333333</v>
      </c>
    </row>
    <row r="34" spans="1:9" ht="12.75">
      <c r="A34" s="15"/>
      <c r="B34" s="16" t="s">
        <v>41</v>
      </c>
      <c r="C34" s="16"/>
      <c r="D34" s="17" t="s">
        <v>42</v>
      </c>
      <c r="E34" s="40">
        <f>SUM(E35:E35)</f>
        <v>300</v>
      </c>
      <c r="F34" s="40">
        <f>SUM(F35:F35)</f>
        <v>300</v>
      </c>
      <c r="G34" s="40">
        <f>SUM(G35:G35)</f>
        <v>100</v>
      </c>
      <c r="H34" s="32">
        <f>G34/E34</f>
        <v>0.3333333333333333</v>
      </c>
      <c r="I34" s="20">
        <f t="shared" si="0"/>
        <v>0.3333333333333333</v>
      </c>
    </row>
    <row r="35" spans="1:9" ht="25.5">
      <c r="A35" s="15"/>
      <c r="B35" s="15"/>
      <c r="C35" s="48" t="s">
        <v>35</v>
      </c>
      <c r="D35" s="45" t="s">
        <v>36</v>
      </c>
      <c r="E35" s="42">
        <v>300</v>
      </c>
      <c r="F35" s="22">
        <v>300</v>
      </c>
      <c r="G35" s="42">
        <v>100</v>
      </c>
      <c r="H35" s="119">
        <f>G35/E35</f>
        <v>0.3333333333333333</v>
      </c>
      <c r="I35" s="24">
        <f t="shared" si="0"/>
        <v>0.3333333333333333</v>
      </c>
    </row>
    <row r="36" spans="1:9" ht="15">
      <c r="A36" s="25">
        <v>750</v>
      </c>
      <c r="B36" s="25"/>
      <c r="C36" s="25"/>
      <c r="D36" s="37" t="s">
        <v>44</v>
      </c>
      <c r="E36" s="38">
        <f>E37+E50</f>
        <v>3045215</v>
      </c>
      <c r="F36" s="38">
        <f>F37+F50</f>
        <v>5445698</v>
      </c>
      <c r="G36" s="38">
        <f>G37+G50</f>
        <v>5322974</v>
      </c>
      <c r="H36" s="46">
        <f aca="true" t="shared" si="3" ref="H36:H46">G36/E36</f>
        <v>1.747979699298736</v>
      </c>
      <c r="I36" s="13">
        <f t="shared" si="0"/>
        <v>0.9774640459313021</v>
      </c>
    </row>
    <row r="37" spans="1:9" ht="12.75">
      <c r="A37" s="15"/>
      <c r="B37" s="16">
        <v>75020</v>
      </c>
      <c r="C37" s="16"/>
      <c r="D37" s="39" t="s">
        <v>47</v>
      </c>
      <c r="E37" s="40">
        <f>SUM(E38:E46)</f>
        <v>3035215</v>
      </c>
      <c r="F37" s="40">
        <f>SUM(F38:F48)</f>
        <v>5435698</v>
      </c>
      <c r="G37" s="40">
        <f>SUM(G38:G49)</f>
        <v>5310974</v>
      </c>
      <c r="H37" s="32">
        <f t="shared" si="3"/>
        <v>1.7497851058327005</v>
      </c>
      <c r="I37" s="20">
        <f t="shared" si="0"/>
        <v>0.9770546487314049</v>
      </c>
    </row>
    <row r="38" spans="1:9" ht="12.75">
      <c r="A38" s="15"/>
      <c r="B38" s="15"/>
      <c r="C38" s="43" t="s">
        <v>48</v>
      </c>
      <c r="D38" s="44" t="s">
        <v>49</v>
      </c>
      <c r="E38" s="42">
        <v>2680000</v>
      </c>
      <c r="F38" s="22">
        <v>3680000</v>
      </c>
      <c r="G38" s="42">
        <v>3900000</v>
      </c>
      <c r="H38" s="23">
        <f t="shared" si="3"/>
        <v>1.455223880597015</v>
      </c>
      <c r="I38" s="24">
        <f t="shared" si="0"/>
        <v>1.059782608695652</v>
      </c>
    </row>
    <row r="39" spans="1:9" ht="51">
      <c r="A39" s="15"/>
      <c r="B39" s="15"/>
      <c r="C39" s="43" t="s">
        <v>50</v>
      </c>
      <c r="D39" s="45" t="s">
        <v>51</v>
      </c>
      <c r="E39" s="42">
        <v>50000</v>
      </c>
      <c r="F39" s="22">
        <v>50000</v>
      </c>
      <c r="G39" s="42">
        <v>50000</v>
      </c>
      <c r="H39" s="23">
        <f t="shared" si="3"/>
        <v>1</v>
      </c>
      <c r="I39" s="24">
        <f t="shared" si="0"/>
        <v>1</v>
      </c>
    </row>
    <row r="40" spans="1:9" ht="12.75">
      <c r="A40" s="15"/>
      <c r="B40" s="15"/>
      <c r="C40" s="43" t="s">
        <v>52</v>
      </c>
      <c r="D40" s="44" t="s">
        <v>53</v>
      </c>
      <c r="E40" s="42">
        <v>3000</v>
      </c>
      <c r="F40" s="22">
        <v>3000</v>
      </c>
      <c r="G40" s="42">
        <v>3000</v>
      </c>
      <c r="H40" s="23">
        <f t="shared" si="3"/>
        <v>1</v>
      </c>
      <c r="I40" s="24">
        <f t="shared" si="0"/>
        <v>1</v>
      </c>
    </row>
    <row r="41" spans="1:9" ht="12.75">
      <c r="A41" s="15"/>
      <c r="B41" s="15"/>
      <c r="C41" s="43" t="s">
        <v>87</v>
      </c>
      <c r="D41" s="45" t="s">
        <v>88</v>
      </c>
      <c r="E41" s="42">
        <v>0</v>
      </c>
      <c r="F41" s="22">
        <v>8460</v>
      </c>
      <c r="G41" s="42">
        <v>0</v>
      </c>
      <c r="H41" s="23"/>
      <c r="I41" s="24">
        <f t="shared" si="0"/>
        <v>0</v>
      </c>
    </row>
    <row r="42" spans="1:9" ht="12.75">
      <c r="A42" s="15"/>
      <c r="B42" s="15"/>
      <c r="C42" s="43" t="s">
        <v>287</v>
      </c>
      <c r="D42" s="45" t="s">
        <v>290</v>
      </c>
      <c r="E42" s="42">
        <v>0</v>
      </c>
      <c r="F42" s="22">
        <v>0</v>
      </c>
      <c r="G42" s="42">
        <v>1000</v>
      </c>
      <c r="H42" s="23"/>
      <c r="I42" s="24"/>
    </row>
    <row r="43" spans="1:9" ht="12.75">
      <c r="A43" s="15"/>
      <c r="B43" s="15"/>
      <c r="C43" s="43" t="s">
        <v>33</v>
      </c>
      <c r="D43" s="44" t="s">
        <v>34</v>
      </c>
      <c r="E43" s="42">
        <v>100641</v>
      </c>
      <c r="F43" s="22">
        <v>250000</v>
      </c>
      <c r="G43" s="42">
        <v>200000</v>
      </c>
      <c r="H43" s="23">
        <f t="shared" si="3"/>
        <v>1.9872616528055167</v>
      </c>
      <c r="I43" s="24">
        <f t="shared" si="0"/>
        <v>0.8</v>
      </c>
    </row>
    <row r="44" spans="1:9" ht="12.75">
      <c r="A44" s="15"/>
      <c r="B44" s="15"/>
      <c r="C44" s="43" t="s">
        <v>26</v>
      </c>
      <c r="D44" s="44" t="s">
        <v>27</v>
      </c>
      <c r="E44" s="42">
        <v>45000</v>
      </c>
      <c r="F44" s="22">
        <v>86244</v>
      </c>
      <c r="G44" s="42">
        <v>45000</v>
      </c>
      <c r="H44" s="23">
        <f t="shared" si="3"/>
        <v>1</v>
      </c>
      <c r="I44" s="24">
        <f t="shared" si="0"/>
        <v>0.5217754278558508</v>
      </c>
    </row>
    <row r="45" spans="1:9" ht="38.25">
      <c r="A45" s="15"/>
      <c r="B45" s="15"/>
      <c r="C45" s="43" t="s">
        <v>283</v>
      </c>
      <c r="D45" s="45" t="s">
        <v>291</v>
      </c>
      <c r="E45" s="42">
        <v>0</v>
      </c>
      <c r="F45" s="22">
        <v>50000</v>
      </c>
      <c r="G45" s="42">
        <v>0</v>
      </c>
      <c r="H45" s="23"/>
      <c r="I45" s="24">
        <f t="shared" si="0"/>
        <v>0</v>
      </c>
    </row>
    <row r="46" spans="1:9" ht="38.25">
      <c r="A46" s="15"/>
      <c r="B46" s="15"/>
      <c r="C46" s="43" t="s">
        <v>219</v>
      </c>
      <c r="D46" s="45" t="s">
        <v>220</v>
      </c>
      <c r="E46" s="42">
        <v>156574</v>
      </c>
      <c r="F46" s="22">
        <v>189374</v>
      </c>
      <c r="G46" s="42">
        <v>156574</v>
      </c>
      <c r="H46" s="23">
        <f t="shared" si="3"/>
        <v>1</v>
      </c>
      <c r="I46" s="24">
        <f t="shared" si="0"/>
        <v>0.8267977652687275</v>
      </c>
    </row>
    <row r="47" spans="1:9" ht="38.25">
      <c r="A47" s="15"/>
      <c r="B47" s="15"/>
      <c r="C47" s="43" t="s">
        <v>62</v>
      </c>
      <c r="D47" s="21" t="s">
        <v>63</v>
      </c>
      <c r="E47" s="42">
        <v>0</v>
      </c>
      <c r="F47" s="22">
        <v>1100000</v>
      </c>
      <c r="G47" s="42">
        <v>0</v>
      </c>
      <c r="H47" s="23"/>
      <c r="I47" s="24">
        <f t="shared" si="0"/>
        <v>0</v>
      </c>
    </row>
    <row r="48" spans="1:9" ht="51">
      <c r="A48" s="15"/>
      <c r="B48" s="15"/>
      <c r="C48" s="43" t="s">
        <v>284</v>
      </c>
      <c r="D48" s="45" t="s">
        <v>292</v>
      </c>
      <c r="E48" s="42">
        <v>0</v>
      </c>
      <c r="F48" s="22">
        <v>18620</v>
      </c>
      <c r="G48" s="42">
        <v>0</v>
      </c>
      <c r="H48" s="23"/>
      <c r="I48" s="24">
        <f t="shared" si="0"/>
        <v>0</v>
      </c>
    </row>
    <row r="49" spans="1:9" ht="38.25">
      <c r="A49" s="15"/>
      <c r="B49" s="15"/>
      <c r="C49" s="43" t="s">
        <v>303</v>
      </c>
      <c r="D49" s="45" t="s">
        <v>304</v>
      </c>
      <c r="E49" s="42">
        <v>0</v>
      </c>
      <c r="F49" s="22">
        <v>0</v>
      </c>
      <c r="G49" s="42">
        <v>955400</v>
      </c>
      <c r="H49" s="23"/>
      <c r="I49" s="24"/>
    </row>
    <row r="50" spans="1:9" ht="15.75" customHeight="1">
      <c r="A50" s="15"/>
      <c r="B50" s="16" t="s">
        <v>56</v>
      </c>
      <c r="C50" s="16"/>
      <c r="D50" s="39" t="s">
        <v>57</v>
      </c>
      <c r="E50" s="40">
        <f>SUM(E51:E51)</f>
        <v>10000</v>
      </c>
      <c r="F50" s="40">
        <f>SUM(F51:F51)</f>
        <v>10000</v>
      </c>
      <c r="G50" s="40">
        <f>SUM(G51:G51)</f>
        <v>12000</v>
      </c>
      <c r="H50" s="32">
        <f>G50/E50</f>
        <v>1.2</v>
      </c>
      <c r="I50" s="20">
        <f t="shared" si="0"/>
        <v>1.2</v>
      </c>
    </row>
    <row r="51" spans="1:9" ht="38.25">
      <c r="A51" s="15"/>
      <c r="B51" s="15"/>
      <c r="C51" s="43">
        <v>2120</v>
      </c>
      <c r="D51" s="45" t="s">
        <v>58</v>
      </c>
      <c r="E51" s="42">
        <v>10000</v>
      </c>
      <c r="F51" s="22">
        <v>10000</v>
      </c>
      <c r="G51" s="22">
        <v>12000</v>
      </c>
      <c r="H51" s="23">
        <f>G51/E51</f>
        <v>1.2</v>
      </c>
      <c r="I51" s="24">
        <f t="shared" si="0"/>
        <v>1.2</v>
      </c>
    </row>
    <row r="52" spans="1:9" ht="30">
      <c r="A52" s="25">
        <v>754</v>
      </c>
      <c r="B52" s="25"/>
      <c r="C52" s="25"/>
      <c r="D52" s="49" t="s">
        <v>59</v>
      </c>
      <c r="E52" s="38">
        <f>E53</f>
        <v>5450</v>
      </c>
      <c r="F52" s="38">
        <f>F53</f>
        <v>205450</v>
      </c>
      <c r="G52" s="38">
        <f>G53</f>
        <v>250</v>
      </c>
      <c r="H52" s="128">
        <f>G52/E52</f>
        <v>0.045871559633027525</v>
      </c>
      <c r="I52" s="129">
        <f t="shared" si="0"/>
        <v>0.0012168410805548796</v>
      </c>
    </row>
    <row r="53" spans="1:9" ht="17.25" customHeight="1">
      <c r="A53" s="15"/>
      <c r="B53" s="16">
        <v>75411</v>
      </c>
      <c r="C53" s="16"/>
      <c r="D53" s="39" t="s">
        <v>60</v>
      </c>
      <c r="E53" s="40">
        <f>SUM(E54:E57)</f>
        <v>5450</v>
      </c>
      <c r="F53" s="40">
        <f>SUM(F54:F57)</f>
        <v>205450</v>
      </c>
      <c r="G53" s="40">
        <f>SUM(G54:G57)</f>
        <v>250</v>
      </c>
      <c r="H53" s="32">
        <f>G53/E53</f>
        <v>0.045871559633027525</v>
      </c>
      <c r="I53" s="20">
        <f t="shared" si="0"/>
        <v>0.0012168410805548796</v>
      </c>
    </row>
    <row r="54" spans="1:9" ht="12.75">
      <c r="A54" s="15"/>
      <c r="B54" s="15"/>
      <c r="C54" s="43" t="s">
        <v>33</v>
      </c>
      <c r="D54" s="44" t="s">
        <v>61</v>
      </c>
      <c r="E54" s="42">
        <v>5200</v>
      </c>
      <c r="F54" s="22">
        <v>5200</v>
      </c>
      <c r="G54" s="42">
        <v>0</v>
      </c>
      <c r="H54" s="92">
        <f>G54/E54</f>
        <v>0</v>
      </c>
      <c r="I54" s="24">
        <f t="shared" si="0"/>
        <v>0</v>
      </c>
    </row>
    <row r="55" spans="1:9" ht="12.75">
      <c r="A55" s="15"/>
      <c r="B55" s="15"/>
      <c r="C55" s="43" t="s">
        <v>54</v>
      </c>
      <c r="D55" s="44" t="s">
        <v>55</v>
      </c>
      <c r="E55" s="42">
        <v>0</v>
      </c>
      <c r="F55" s="22">
        <v>60000</v>
      </c>
      <c r="G55" s="42">
        <v>0</v>
      </c>
      <c r="H55" s="92"/>
      <c r="I55" s="24">
        <f t="shared" si="0"/>
        <v>0</v>
      </c>
    </row>
    <row r="56" spans="1:9" ht="25.5">
      <c r="A56" s="15"/>
      <c r="B56" s="15"/>
      <c r="C56" s="43" t="s">
        <v>35</v>
      </c>
      <c r="D56" s="45" t="s">
        <v>36</v>
      </c>
      <c r="E56" s="42">
        <v>250</v>
      </c>
      <c r="F56" s="22">
        <v>250</v>
      </c>
      <c r="G56" s="42">
        <v>250</v>
      </c>
      <c r="H56" s="92">
        <f>G56/E56</f>
        <v>1</v>
      </c>
      <c r="I56" s="24">
        <f t="shared" si="0"/>
        <v>1</v>
      </c>
    </row>
    <row r="57" spans="1:9" ht="42" customHeight="1">
      <c r="A57" s="15"/>
      <c r="B57" s="15"/>
      <c r="C57" s="43" t="s">
        <v>62</v>
      </c>
      <c r="D57" s="21" t="s">
        <v>63</v>
      </c>
      <c r="E57" s="42">
        <v>0</v>
      </c>
      <c r="F57" s="22">
        <v>140000</v>
      </c>
      <c r="G57" s="42">
        <v>0</v>
      </c>
      <c r="H57" s="92"/>
      <c r="I57" s="24">
        <f t="shared" si="0"/>
        <v>0</v>
      </c>
    </row>
    <row r="58" spans="1:9" ht="45">
      <c r="A58" s="25" t="s">
        <v>64</v>
      </c>
      <c r="B58" s="25"/>
      <c r="C58" s="25"/>
      <c r="D58" s="26" t="s">
        <v>65</v>
      </c>
      <c r="E58" s="38">
        <f>E63</f>
        <v>19322046</v>
      </c>
      <c r="F58" s="38">
        <f>F63+F59</f>
        <v>19704146</v>
      </c>
      <c r="G58" s="38">
        <f>G63+G59</f>
        <v>22740897</v>
      </c>
      <c r="H58" s="46">
        <f aca="true" t="shared" si="4" ref="H58:H96">G58/E58</f>
        <v>1.1769404233899454</v>
      </c>
      <c r="I58" s="13">
        <f t="shared" si="0"/>
        <v>1.1541173618993688</v>
      </c>
    </row>
    <row r="59" spans="1:9" s="14" customFormat="1" ht="25.5">
      <c r="A59" s="16"/>
      <c r="B59" s="16" t="s">
        <v>285</v>
      </c>
      <c r="C59" s="16"/>
      <c r="D59" s="17" t="s">
        <v>293</v>
      </c>
      <c r="E59" s="40">
        <f>E60+E61+E62</f>
        <v>0</v>
      </c>
      <c r="F59" s="40">
        <f>F60+F61+F62</f>
        <v>132100</v>
      </c>
      <c r="G59" s="40">
        <f>G60+G61+G62</f>
        <v>131800</v>
      </c>
      <c r="H59" s="46"/>
      <c r="I59" s="20">
        <f t="shared" si="0"/>
        <v>0.9977289931869796</v>
      </c>
    </row>
    <row r="60" spans="1:9" s="117" customFormat="1" ht="25.5">
      <c r="A60" s="118"/>
      <c r="B60" s="118"/>
      <c r="C60" s="43" t="s">
        <v>286</v>
      </c>
      <c r="D60" s="121" t="s">
        <v>294</v>
      </c>
      <c r="E60" s="115">
        <v>0</v>
      </c>
      <c r="F60" s="115">
        <v>130000</v>
      </c>
      <c r="G60" s="115">
        <v>130000</v>
      </c>
      <c r="H60" s="46"/>
      <c r="I60" s="120">
        <f t="shared" si="0"/>
        <v>1</v>
      </c>
    </row>
    <row r="61" spans="1:9" s="117" customFormat="1" ht="19.5" customHeight="1">
      <c r="A61" s="118"/>
      <c r="B61" s="118"/>
      <c r="C61" s="43" t="s">
        <v>287</v>
      </c>
      <c r="D61" s="121" t="s">
        <v>290</v>
      </c>
      <c r="E61" s="115">
        <v>0</v>
      </c>
      <c r="F61" s="115">
        <v>1700</v>
      </c>
      <c r="G61" s="115">
        <v>1700</v>
      </c>
      <c r="H61" s="119"/>
      <c r="I61" s="120">
        <f t="shared" si="0"/>
        <v>1</v>
      </c>
    </row>
    <row r="62" spans="1:9" s="117" customFormat="1" ht="20.25" customHeight="1">
      <c r="A62" s="118"/>
      <c r="B62" s="118"/>
      <c r="C62" s="43" t="s">
        <v>26</v>
      </c>
      <c r="D62" s="121" t="s">
        <v>27</v>
      </c>
      <c r="E62" s="115">
        <v>0</v>
      </c>
      <c r="F62" s="115">
        <v>400</v>
      </c>
      <c r="G62" s="115">
        <v>100</v>
      </c>
      <c r="H62" s="119"/>
      <c r="I62" s="120">
        <f t="shared" si="0"/>
        <v>0.25</v>
      </c>
    </row>
    <row r="63" spans="1:9" ht="25.5">
      <c r="A63" s="15"/>
      <c r="B63" s="16" t="s">
        <v>66</v>
      </c>
      <c r="C63" s="16"/>
      <c r="D63" s="17" t="s">
        <v>67</v>
      </c>
      <c r="E63" s="40">
        <f>SUM(E64:E65)</f>
        <v>19322046</v>
      </c>
      <c r="F63" s="40">
        <f>SUM(F64:F65)</f>
        <v>19572046</v>
      </c>
      <c r="G63" s="40">
        <f>SUM(G64:G65)</f>
        <v>22609097</v>
      </c>
      <c r="H63" s="32">
        <f t="shared" si="4"/>
        <v>1.1701191995920102</v>
      </c>
      <c r="I63" s="20">
        <f aca="true" t="shared" si="5" ref="I63:I122">G63/F63</f>
        <v>1.1551728930128204</v>
      </c>
    </row>
    <row r="64" spans="1:9" ht="12.75">
      <c r="A64" s="15"/>
      <c r="B64" s="15"/>
      <c r="C64" s="15" t="s">
        <v>68</v>
      </c>
      <c r="D64" s="21" t="s">
        <v>69</v>
      </c>
      <c r="E64" s="42">
        <v>18622046</v>
      </c>
      <c r="F64" s="22">
        <v>18622046</v>
      </c>
      <c r="G64" s="22">
        <v>21709097</v>
      </c>
      <c r="H64" s="23">
        <f t="shared" si="4"/>
        <v>1.1657739971214764</v>
      </c>
      <c r="I64" s="24">
        <f t="shared" si="5"/>
        <v>1.1657739971214764</v>
      </c>
    </row>
    <row r="65" spans="1:9" ht="12.75">
      <c r="A65" s="15"/>
      <c r="B65" s="15"/>
      <c r="C65" s="15" t="s">
        <v>70</v>
      </c>
      <c r="D65" s="21" t="s">
        <v>71</v>
      </c>
      <c r="E65" s="42">
        <v>700000</v>
      </c>
      <c r="F65" s="22">
        <v>950000</v>
      </c>
      <c r="G65" s="22">
        <v>900000</v>
      </c>
      <c r="H65" s="23">
        <f t="shared" si="4"/>
        <v>1.2857142857142858</v>
      </c>
      <c r="I65" s="24">
        <f t="shared" si="5"/>
        <v>0.9473684210526315</v>
      </c>
    </row>
    <row r="66" spans="1:9" ht="15">
      <c r="A66" s="25" t="s">
        <v>72</v>
      </c>
      <c r="B66" s="25"/>
      <c r="C66" s="25"/>
      <c r="D66" s="26" t="s">
        <v>73</v>
      </c>
      <c r="E66" s="38">
        <f>E67+E69+E71</f>
        <v>36071335</v>
      </c>
      <c r="F66" s="38">
        <f>F67+F69+F71</f>
        <v>37888961</v>
      </c>
      <c r="G66" s="38">
        <f>G67+G69+G71</f>
        <v>41877100</v>
      </c>
      <c r="H66" s="46">
        <f t="shared" si="4"/>
        <v>1.1609523185099748</v>
      </c>
      <c r="I66" s="13">
        <f t="shared" si="5"/>
        <v>1.105258600255626</v>
      </c>
    </row>
    <row r="67" spans="1:9" ht="12.75" customHeight="1">
      <c r="A67" s="15"/>
      <c r="B67" s="16" t="s">
        <v>74</v>
      </c>
      <c r="C67" s="16"/>
      <c r="D67" s="17" t="s">
        <v>75</v>
      </c>
      <c r="E67" s="40">
        <f>E68</f>
        <v>29660921</v>
      </c>
      <c r="F67" s="40">
        <f>F68</f>
        <v>31466117</v>
      </c>
      <c r="G67" s="40">
        <f>G68</f>
        <v>34609164</v>
      </c>
      <c r="H67" s="32">
        <f t="shared" si="4"/>
        <v>1.1668270179472848</v>
      </c>
      <c r="I67" s="20">
        <f t="shared" si="5"/>
        <v>1.0998867130634518</v>
      </c>
    </row>
    <row r="68" spans="1:9" ht="12.75">
      <c r="A68" s="15"/>
      <c r="B68" s="15"/>
      <c r="C68" s="15" t="s">
        <v>76</v>
      </c>
      <c r="D68" s="21" t="s">
        <v>77</v>
      </c>
      <c r="E68" s="42">
        <v>29660921</v>
      </c>
      <c r="F68" s="22">
        <v>31466117</v>
      </c>
      <c r="G68" s="22">
        <v>34609164</v>
      </c>
      <c r="H68" s="23">
        <f t="shared" si="4"/>
        <v>1.1668270179472848</v>
      </c>
      <c r="I68" s="24">
        <f t="shared" si="5"/>
        <v>1.0998867130634518</v>
      </c>
    </row>
    <row r="69" spans="1:9" ht="12" customHeight="1">
      <c r="A69" s="15"/>
      <c r="B69" s="16" t="s">
        <v>78</v>
      </c>
      <c r="C69" s="16"/>
      <c r="D69" s="17" t="s">
        <v>79</v>
      </c>
      <c r="E69" s="40">
        <f>SUM(E70:E70)</f>
        <v>5767511</v>
      </c>
      <c r="F69" s="40">
        <f>SUM(F70:F70)</f>
        <v>5767511</v>
      </c>
      <c r="G69" s="40">
        <f>SUM(G70:G70)</f>
        <v>6297912</v>
      </c>
      <c r="H69" s="32">
        <f t="shared" si="4"/>
        <v>1.091963587065547</v>
      </c>
      <c r="I69" s="20">
        <f t="shared" si="5"/>
        <v>1.091963587065547</v>
      </c>
    </row>
    <row r="70" spans="1:9" ht="12.75">
      <c r="A70" s="15"/>
      <c r="B70" s="15"/>
      <c r="C70" s="15" t="s">
        <v>76</v>
      </c>
      <c r="D70" s="21" t="s">
        <v>77</v>
      </c>
      <c r="E70" s="42">
        <v>5767511</v>
      </c>
      <c r="F70" s="22">
        <v>5767511</v>
      </c>
      <c r="G70" s="22">
        <v>6297912</v>
      </c>
      <c r="H70" s="23">
        <f t="shared" si="4"/>
        <v>1.091963587065547</v>
      </c>
      <c r="I70" s="24">
        <f t="shared" si="5"/>
        <v>1.091963587065547</v>
      </c>
    </row>
    <row r="71" spans="1:9" ht="12.75">
      <c r="A71" s="15"/>
      <c r="B71" s="16" t="s">
        <v>80</v>
      </c>
      <c r="C71" s="16"/>
      <c r="D71" s="17" t="s">
        <v>81</v>
      </c>
      <c r="E71" s="40">
        <f>SUM(E72)</f>
        <v>642903</v>
      </c>
      <c r="F71" s="40">
        <f>SUM(F72)</f>
        <v>655333</v>
      </c>
      <c r="G71" s="40">
        <f>SUM(G72)</f>
        <v>970024</v>
      </c>
      <c r="H71" s="32">
        <f t="shared" si="4"/>
        <v>1.5088185931625766</v>
      </c>
      <c r="I71" s="20">
        <f t="shared" si="5"/>
        <v>1.4802001425229616</v>
      </c>
    </row>
    <row r="72" spans="1:9" ht="12.75">
      <c r="A72" s="15"/>
      <c r="B72" s="15"/>
      <c r="C72" s="15" t="s">
        <v>76</v>
      </c>
      <c r="D72" s="21" t="s">
        <v>77</v>
      </c>
      <c r="E72" s="42">
        <v>642903</v>
      </c>
      <c r="F72" s="22">
        <v>655333</v>
      </c>
      <c r="G72" s="22">
        <v>970024</v>
      </c>
      <c r="H72" s="23">
        <f t="shared" si="4"/>
        <v>1.5088185931625766</v>
      </c>
      <c r="I72" s="24">
        <f t="shared" si="5"/>
        <v>1.4802001425229616</v>
      </c>
    </row>
    <row r="73" spans="1:9" ht="15">
      <c r="A73" s="25">
        <v>801</v>
      </c>
      <c r="B73" s="25"/>
      <c r="C73" s="25"/>
      <c r="D73" s="37" t="s">
        <v>82</v>
      </c>
      <c r="E73" s="38">
        <f>SUM(E74+E80+E86+E95)</f>
        <v>283105</v>
      </c>
      <c r="F73" s="38">
        <f>SUM(F74+F80+F86+F95+F99+F97)</f>
        <v>581163</v>
      </c>
      <c r="G73" s="38">
        <f>SUM(G74+G80+G86+G95+G97+G99)</f>
        <v>400453</v>
      </c>
      <c r="H73" s="46">
        <f t="shared" si="4"/>
        <v>1.4145034527825364</v>
      </c>
      <c r="I73" s="13">
        <f t="shared" si="5"/>
        <v>0.6890545337538694</v>
      </c>
    </row>
    <row r="74" spans="1:9" ht="12.75">
      <c r="A74" s="15"/>
      <c r="B74" s="16">
        <v>80102</v>
      </c>
      <c r="C74" s="16"/>
      <c r="D74" s="39" t="s">
        <v>83</v>
      </c>
      <c r="E74" s="40">
        <f>SUM(E75:E79)</f>
        <v>75420</v>
      </c>
      <c r="F74" s="40">
        <f>SUM(F75:F79)</f>
        <v>14646</v>
      </c>
      <c r="G74" s="40">
        <f>SUM(G75:G79)</f>
        <v>10520</v>
      </c>
      <c r="H74" s="32">
        <f t="shared" si="4"/>
        <v>0.13948554760010606</v>
      </c>
      <c r="I74" s="20">
        <f t="shared" si="5"/>
        <v>0.7182848559333607</v>
      </c>
    </row>
    <row r="75" spans="1:9" ht="12.75">
      <c r="A75" s="15"/>
      <c r="B75" s="16"/>
      <c r="C75" s="15" t="s">
        <v>24</v>
      </c>
      <c r="D75" s="41" t="s">
        <v>25</v>
      </c>
      <c r="E75" s="22">
        <v>30000</v>
      </c>
      <c r="F75" s="22">
        <v>0</v>
      </c>
      <c r="G75" s="22">
        <v>0</v>
      </c>
      <c r="H75" s="92">
        <f t="shared" si="4"/>
        <v>0</v>
      </c>
      <c r="I75" s="24"/>
    </row>
    <row r="76" spans="1:10" ht="51.75" customHeight="1">
      <c r="A76" s="15"/>
      <c r="B76" s="15"/>
      <c r="C76" s="15" t="s">
        <v>50</v>
      </c>
      <c r="D76" s="47" t="s">
        <v>51</v>
      </c>
      <c r="E76" s="42">
        <v>10000</v>
      </c>
      <c r="F76" s="22">
        <v>10000</v>
      </c>
      <c r="G76" s="42">
        <v>10000</v>
      </c>
      <c r="H76" s="23">
        <f t="shared" si="4"/>
        <v>1</v>
      </c>
      <c r="I76" s="24">
        <f t="shared" si="5"/>
        <v>1</v>
      </c>
      <c r="J76" t="s">
        <v>84</v>
      </c>
    </row>
    <row r="77" spans="1:9" ht="12.75">
      <c r="A77" s="15"/>
      <c r="B77" s="15"/>
      <c r="C77" s="15" t="s">
        <v>52</v>
      </c>
      <c r="D77" s="47" t="s">
        <v>53</v>
      </c>
      <c r="E77" s="42">
        <v>35000</v>
      </c>
      <c r="F77" s="22">
        <v>0</v>
      </c>
      <c r="G77" s="42">
        <v>0</v>
      </c>
      <c r="H77" s="23">
        <f t="shared" si="4"/>
        <v>0</v>
      </c>
      <c r="I77" s="24"/>
    </row>
    <row r="78" spans="1:9" ht="12.75">
      <c r="A78" s="15"/>
      <c r="B78" s="15"/>
      <c r="C78" s="15" t="s">
        <v>33</v>
      </c>
      <c r="D78" s="41" t="s">
        <v>61</v>
      </c>
      <c r="E78" s="42">
        <v>20</v>
      </c>
      <c r="F78" s="22">
        <v>20</v>
      </c>
      <c r="G78" s="42">
        <v>20</v>
      </c>
      <c r="H78" s="23">
        <f t="shared" si="4"/>
        <v>1</v>
      </c>
      <c r="I78" s="24">
        <f t="shared" si="5"/>
        <v>1</v>
      </c>
    </row>
    <row r="79" spans="1:9" ht="12.75">
      <c r="A79" s="15"/>
      <c r="B79" s="15"/>
      <c r="C79" s="15" t="s">
        <v>26</v>
      </c>
      <c r="D79" s="41" t="s">
        <v>27</v>
      </c>
      <c r="E79" s="42">
        <v>400</v>
      </c>
      <c r="F79" s="22">
        <v>4626</v>
      </c>
      <c r="G79" s="42">
        <v>500</v>
      </c>
      <c r="H79" s="23">
        <f t="shared" si="4"/>
        <v>1.25</v>
      </c>
      <c r="I79" s="24">
        <f t="shared" si="5"/>
        <v>0.10808473843493299</v>
      </c>
    </row>
    <row r="80" spans="1:9" ht="12.75">
      <c r="A80" s="15"/>
      <c r="B80" s="16">
        <v>80120</v>
      </c>
      <c r="C80" s="16"/>
      <c r="D80" s="39" t="s">
        <v>85</v>
      </c>
      <c r="E80" s="40">
        <f>SUM(E81:E85)</f>
        <v>59489</v>
      </c>
      <c r="F80" s="40">
        <f>SUM(F81:F85)</f>
        <v>87054</v>
      </c>
      <c r="G80" s="40">
        <f>SUM(G81:G85)</f>
        <v>67760</v>
      </c>
      <c r="H80" s="32">
        <f t="shared" si="4"/>
        <v>1.139034107145859</v>
      </c>
      <c r="I80" s="20">
        <f t="shared" si="5"/>
        <v>0.7783674500884509</v>
      </c>
    </row>
    <row r="81" spans="1:9" ht="12.75">
      <c r="A81" s="15"/>
      <c r="B81" s="16"/>
      <c r="C81" s="15" t="s">
        <v>24</v>
      </c>
      <c r="D81" s="41" t="s">
        <v>25</v>
      </c>
      <c r="E81" s="22">
        <v>950</v>
      </c>
      <c r="F81" s="22">
        <v>988</v>
      </c>
      <c r="G81" s="22">
        <v>1226</v>
      </c>
      <c r="H81" s="92">
        <f t="shared" si="4"/>
        <v>1.2905263157894737</v>
      </c>
      <c r="I81" s="24">
        <f t="shared" si="5"/>
        <v>1.2408906882591093</v>
      </c>
    </row>
    <row r="82" spans="1:9" ht="51">
      <c r="A82" s="15"/>
      <c r="B82" s="15"/>
      <c r="C82" s="15" t="s">
        <v>50</v>
      </c>
      <c r="D82" s="47" t="s">
        <v>51</v>
      </c>
      <c r="E82" s="42">
        <v>27672</v>
      </c>
      <c r="F82" s="22">
        <v>32972</v>
      </c>
      <c r="G82" s="42">
        <v>35566</v>
      </c>
      <c r="H82" s="23">
        <f t="shared" si="4"/>
        <v>1.285270309337959</v>
      </c>
      <c r="I82" s="24">
        <f t="shared" si="5"/>
        <v>1.07867281329613</v>
      </c>
    </row>
    <row r="83" spans="1:9" ht="12.75">
      <c r="A83" s="15"/>
      <c r="B83" s="15"/>
      <c r="C83" s="15" t="s">
        <v>33</v>
      </c>
      <c r="D83" s="41" t="s">
        <v>61</v>
      </c>
      <c r="E83" s="42">
        <v>50</v>
      </c>
      <c r="F83" s="22">
        <v>50</v>
      </c>
      <c r="G83" s="42">
        <v>11</v>
      </c>
      <c r="H83" s="23">
        <f t="shared" si="4"/>
        <v>0.22</v>
      </c>
      <c r="I83" s="24">
        <f t="shared" si="5"/>
        <v>0.22</v>
      </c>
    </row>
    <row r="84" spans="1:9" ht="12.75">
      <c r="A84" s="15"/>
      <c r="B84" s="15"/>
      <c r="C84" s="15" t="s">
        <v>26</v>
      </c>
      <c r="D84" s="41" t="s">
        <v>27</v>
      </c>
      <c r="E84" s="42">
        <v>360</v>
      </c>
      <c r="F84" s="22">
        <v>22587</v>
      </c>
      <c r="G84" s="42">
        <v>500</v>
      </c>
      <c r="H84" s="23">
        <f t="shared" si="4"/>
        <v>1.3888888888888888</v>
      </c>
      <c r="I84" s="24">
        <f t="shared" si="5"/>
        <v>0.022136627263470137</v>
      </c>
    </row>
    <row r="85" spans="1:9" ht="38.25">
      <c r="A85" s="15"/>
      <c r="B85" s="15"/>
      <c r="C85" s="15" t="s">
        <v>219</v>
      </c>
      <c r="D85" s="45" t="s">
        <v>220</v>
      </c>
      <c r="E85" s="42">
        <v>30457</v>
      </c>
      <c r="F85" s="22">
        <v>30457</v>
      </c>
      <c r="G85" s="42">
        <v>30457</v>
      </c>
      <c r="H85" s="23">
        <f t="shared" si="4"/>
        <v>1</v>
      </c>
      <c r="I85" s="24">
        <f t="shared" si="5"/>
        <v>1</v>
      </c>
    </row>
    <row r="86" spans="1:9" ht="12.75">
      <c r="A86" s="15"/>
      <c r="B86" s="16">
        <v>80130</v>
      </c>
      <c r="C86" s="16"/>
      <c r="D86" s="39" t="s">
        <v>86</v>
      </c>
      <c r="E86" s="40">
        <f>SUM(E87:E93)</f>
        <v>146996</v>
      </c>
      <c r="F86" s="40">
        <f>SUM(F87:F94)</f>
        <v>251957</v>
      </c>
      <c r="G86" s="40">
        <f>SUM(G87:G93)</f>
        <v>123073</v>
      </c>
      <c r="H86" s="32">
        <f t="shared" si="4"/>
        <v>0.8372540749408147</v>
      </c>
      <c r="I86" s="20">
        <f t="shared" si="5"/>
        <v>0.4884682703794695</v>
      </c>
    </row>
    <row r="87" spans="1:9" ht="12.75">
      <c r="A87" s="15"/>
      <c r="B87" s="16"/>
      <c r="C87" s="15" t="s">
        <v>24</v>
      </c>
      <c r="D87" s="41" t="s">
        <v>25</v>
      </c>
      <c r="E87" s="22">
        <v>1600</v>
      </c>
      <c r="F87" s="22">
        <v>1600</v>
      </c>
      <c r="G87" s="22">
        <v>2040</v>
      </c>
      <c r="H87" s="92">
        <f t="shared" si="4"/>
        <v>1.275</v>
      </c>
      <c r="I87" s="24">
        <f t="shared" si="5"/>
        <v>1.275</v>
      </c>
    </row>
    <row r="88" spans="1:9" ht="51">
      <c r="A88" s="15"/>
      <c r="B88" s="15"/>
      <c r="C88" s="43" t="s">
        <v>50</v>
      </c>
      <c r="D88" s="45" t="s">
        <v>51</v>
      </c>
      <c r="E88" s="42">
        <v>122351</v>
      </c>
      <c r="F88" s="22">
        <v>179809</v>
      </c>
      <c r="G88" s="42">
        <v>92600</v>
      </c>
      <c r="H88" s="23">
        <f t="shared" si="4"/>
        <v>0.7568389306176492</v>
      </c>
      <c r="I88" s="24">
        <f t="shared" si="5"/>
        <v>0.5149909070180024</v>
      </c>
    </row>
    <row r="89" spans="1:9" ht="12.75">
      <c r="A89" s="15"/>
      <c r="B89" s="15"/>
      <c r="C89" s="43" t="s">
        <v>52</v>
      </c>
      <c r="D89" s="45" t="s">
        <v>53</v>
      </c>
      <c r="E89" s="42">
        <v>12500</v>
      </c>
      <c r="F89" s="22">
        <v>15000</v>
      </c>
      <c r="G89" s="42">
        <v>7200</v>
      </c>
      <c r="H89" s="23">
        <f t="shared" si="4"/>
        <v>0.576</v>
      </c>
      <c r="I89" s="24">
        <f t="shared" si="5"/>
        <v>0.48</v>
      </c>
    </row>
    <row r="90" spans="1:9" ht="15.75" customHeight="1">
      <c r="A90" s="15"/>
      <c r="B90" s="15"/>
      <c r="C90" s="43" t="s">
        <v>32</v>
      </c>
      <c r="D90" s="45" t="s">
        <v>228</v>
      </c>
      <c r="E90" s="42">
        <v>5000</v>
      </c>
      <c r="F90" s="22">
        <v>5000</v>
      </c>
      <c r="G90" s="42">
        <v>3000</v>
      </c>
      <c r="H90" s="23">
        <f t="shared" si="4"/>
        <v>0.6</v>
      </c>
      <c r="I90" s="24">
        <f t="shared" si="5"/>
        <v>0.6</v>
      </c>
    </row>
    <row r="91" spans="1:9" ht="15.75" customHeight="1">
      <c r="A91" s="15"/>
      <c r="B91" s="15"/>
      <c r="C91" s="43" t="s">
        <v>87</v>
      </c>
      <c r="D91" s="45" t="s">
        <v>88</v>
      </c>
      <c r="E91" s="42">
        <v>360</v>
      </c>
      <c r="F91" s="22">
        <v>9312</v>
      </c>
      <c r="G91" s="42">
        <v>8952</v>
      </c>
      <c r="H91" s="23">
        <f t="shared" si="4"/>
        <v>24.866666666666667</v>
      </c>
      <c r="I91" s="24">
        <f t="shared" si="5"/>
        <v>0.961340206185567</v>
      </c>
    </row>
    <row r="92" spans="1:9" ht="12.75">
      <c r="A92" s="15"/>
      <c r="B92" s="15"/>
      <c r="C92" s="43" t="s">
        <v>33</v>
      </c>
      <c r="D92" s="44" t="s">
        <v>61</v>
      </c>
      <c r="E92" s="42">
        <v>265</v>
      </c>
      <c r="F92" s="22">
        <v>265</v>
      </c>
      <c r="G92" s="42">
        <v>265</v>
      </c>
      <c r="H92" s="23">
        <f t="shared" si="4"/>
        <v>1</v>
      </c>
      <c r="I92" s="24">
        <f t="shared" si="5"/>
        <v>1</v>
      </c>
    </row>
    <row r="93" spans="1:9" ht="12.75">
      <c r="A93" s="15"/>
      <c r="B93" s="15"/>
      <c r="C93" s="43" t="s">
        <v>26</v>
      </c>
      <c r="D93" s="44" t="s">
        <v>27</v>
      </c>
      <c r="E93" s="42">
        <v>4920</v>
      </c>
      <c r="F93" s="22">
        <v>35711</v>
      </c>
      <c r="G93" s="42">
        <v>9016</v>
      </c>
      <c r="H93" s="23">
        <f t="shared" si="4"/>
        <v>1.832520325203252</v>
      </c>
      <c r="I93" s="24">
        <f t="shared" si="5"/>
        <v>0.2524712273529165</v>
      </c>
    </row>
    <row r="94" spans="1:9" ht="25.5">
      <c r="A94" s="15"/>
      <c r="B94" s="15"/>
      <c r="C94" s="43" t="s">
        <v>247</v>
      </c>
      <c r="D94" s="47" t="s">
        <v>249</v>
      </c>
      <c r="E94" s="42">
        <v>0</v>
      </c>
      <c r="F94" s="22">
        <v>5260</v>
      </c>
      <c r="G94" s="42">
        <v>0</v>
      </c>
      <c r="H94" s="23"/>
      <c r="I94" s="24">
        <f t="shared" si="5"/>
        <v>0</v>
      </c>
    </row>
    <row r="95" spans="1:9" ht="12.75">
      <c r="A95" s="15"/>
      <c r="B95" s="16" t="s">
        <v>89</v>
      </c>
      <c r="C95" s="16"/>
      <c r="D95" s="50" t="s">
        <v>90</v>
      </c>
      <c r="E95" s="40">
        <f>SUM(E96:E96)</f>
        <v>1200</v>
      </c>
      <c r="F95" s="40">
        <f>SUM(F96:F96)</f>
        <v>1200</v>
      </c>
      <c r="G95" s="40">
        <f>SUM(G96:G96)</f>
        <v>1200</v>
      </c>
      <c r="H95" s="83">
        <f t="shared" si="4"/>
        <v>1</v>
      </c>
      <c r="I95" s="84">
        <f t="shared" si="5"/>
        <v>1</v>
      </c>
    </row>
    <row r="96" spans="1:9" ht="12.75">
      <c r="A96" s="15"/>
      <c r="B96" s="15"/>
      <c r="C96" s="43" t="s">
        <v>32</v>
      </c>
      <c r="D96" s="45" t="s">
        <v>91</v>
      </c>
      <c r="E96" s="42">
        <v>1200</v>
      </c>
      <c r="F96" s="22">
        <v>1200</v>
      </c>
      <c r="G96" s="42">
        <v>1200</v>
      </c>
      <c r="H96" s="23">
        <f t="shared" si="4"/>
        <v>1</v>
      </c>
      <c r="I96" s="24">
        <f t="shared" si="5"/>
        <v>1</v>
      </c>
    </row>
    <row r="97" spans="1:9" s="94" customFormat="1" ht="12.75">
      <c r="A97" s="80"/>
      <c r="B97" s="80" t="s">
        <v>264</v>
      </c>
      <c r="C97" s="80"/>
      <c r="D97" s="81" t="s">
        <v>265</v>
      </c>
      <c r="E97" s="82">
        <f>E98</f>
        <v>0</v>
      </c>
      <c r="F97" s="82">
        <f>F98</f>
        <v>186500</v>
      </c>
      <c r="G97" s="82">
        <f>G98</f>
        <v>197900</v>
      </c>
      <c r="H97" s="23"/>
      <c r="I97" s="84">
        <f t="shared" si="5"/>
        <v>1.0611260053619302</v>
      </c>
    </row>
    <row r="98" spans="1:9" ht="12.75">
      <c r="A98" s="15"/>
      <c r="B98" s="15"/>
      <c r="C98" s="43" t="s">
        <v>52</v>
      </c>
      <c r="D98" s="45" t="s">
        <v>53</v>
      </c>
      <c r="E98" s="42">
        <v>0</v>
      </c>
      <c r="F98" s="22">
        <v>186500</v>
      </c>
      <c r="G98" s="42">
        <v>197900</v>
      </c>
      <c r="H98" s="23"/>
      <c r="I98" s="24">
        <f t="shared" si="5"/>
        <v>1.0611260053619302</v>
      </c>
    </row>
    <row r="99" spans="1:9" s="94" customFormat="1" ht="12.75">
      <c r="A99" s="80"/>
      <c r="B99" s="80" t="s">
        <v>92</v>
      </c>
      <c r="C99" s="80"/>
      <c r="D99" s="81" t="s">
        <v>93</v>
      </c>
      <c r="E99" s="82">
        <f>E100</f>
        <v>0</v>
      </c>
      <c r="F99" s="82">
        <f>F100</f>
        <v>39806</v>
      </c>
      <c r="G99" s="82">
        <f>G100</f>
        <v>0</v>
      </c>
      <c r="H99" s="23"/>
      <c r="I99" s="24">
        <f t="shared" si="5"/>
        <v>0</v>
      </c>
    </row>
    <row r="100" spans="1:9" ht="25.5">
      <c r="A100" s="15"/>
      <c r="B100" s="15"/>
      <c r="C100" s="43" t="s">
        <v>94</v>
      </c>
      <c r="D100" s="45" t="s">
        <v>95</v>
      </c>
      <c r="E100" s="42">
        <v>0</v>
      </c>
      <c r="F100" s="22">
        <v>39806</v>
      </c>
      <c r="G100" s="42">
        <v>0</v>
      </c>
      <c r="H100" s="23"/>
      <c r="I100" s="24">
        <f t="shared" si="5"/>
        <v>0</v>
      </c>
    </row>
    <row r="101" spans="1:9" ht="15" customHeight="1">
      <c r="A101" s="25" t="s">
        <v>96</v>
      </c>
      <c r="B101" s="25"/>
      <c r="C101" s="25"/>
      <c r="D101" s="37" t="s">
        <v>97</v>
      </c>
      <c r="E101" s="38">
        <f>SUM(E102+E104)</f>
        <v>0</v>
      </c>
      <c r="F101" s="38">
        <f>SUM(F102+F104)</f>
        <v>20638</v>
      </c>
      <c r="G101" s="38">
        <f>SUM(G102+G104)</f>
        <v>0</v>
      </c>
      <c r="H101" s="23"/>
      <c r="I101" s="13">
        <f t="shared" si="5"/>
        <v>0</v>
      </c>
    </row>
    <row r="102" spans="1:9" ht="15">
      <c r="A102" s="15"/>
      <c r="B102" s="16" t="s">
        <v>98</v>
      </c>
      <c r="C102" s="16"/>
      <c r="D102" s="50" t="s">
        <v>99</v>
      </c>
      <c r="E102" s="40">
        <f>SUM(E103:E103)</f>
        <v>0</v>
      </c>
      <c r="F102" s="40">
        <f>SUM(F103:F103)</f>
        <v>10000</v>
      </c>
      <c r="G102" s="40">
        <f>SUM(G103:G103)</f>
        <v>0</v>
      </c>
      <c r="H102" s="46"/>
      <c r="I102" s="20">
        <f t="shared" si="5"/>
        <v>0</v>
      </c>
    </row>
    <row r="103" spans="1:9" ht="38.25">
      <c r="A103" s="15"/>
      <c r="B103" s="15"/>
      <c r="C103" s="43" t="s">
        <v>281</v>
      </c>
      <c r="D103" s="47" t="s">
        <v>289</v>
      </c>
      <c r="E103" s="42">
        <v>0</v>
      </c>
      <c r="F103" s="22">
        <v>10000</v>
      </c>
      <c r="G103" s="42">
        <v>0</v>
      </c>
      <c r="H103" s="46"/>
      <c r="I103" s="106">
        <f t="shared" si="5"/>
        <v>0</v>
      </c>
    </row>
    <row r="104" spans="1:9" ht="38.25">
      <c r="A104" s="15"/>
      <c r="B104" s="16" t="s">
        <v>100</v>
      </c>
      <c r="C104" s="16"/>
      <c r="D104" s="50" t="s">
        <v>101</v>
      </c>
      <c r="E104" s="40">
        <f>SUM(E105:E105)</f>
        <v>0</v>
      </c>
      <c r="F104" s="40">
        <f>SUM(F105:F105)</f>
        <v>10638</v>
      </c>
      <c r="G104" s="40">
        <f>SUM(G105:G105)</f>
        <v>0</v>
      </c>
      <c r="H104" s="32"/>
      <c r="I104" s="20">
        <f t="shared" si="5"/>
        <v>0</v>
      </c>
    </row>
    <row r="105" spans="1:9" ht="12.75">
      <c r="A105" s="15"/>
      <c r="B105" s="16"/>
      <c r="C105" s="43" t="s">
        <v>26</v>
      </c>
      <c r="D105" s="44" t="s">
        <v>27</v>
      </c>
      <c r="E105" s="42">
        <v>0</v>
      </c>
      <c r="F105" s="22">
        <v>10638</v>
      </c>
      <c r="G105" s="42">
        <v>0</v>
      </c>
      <c r="H105" s="32"/>
      <c r="I105" s="93"/>
    </row>
    <row r="106" spans="1:9" ht="15">
      <c r="A106" s="25" t="s">
        <v>102</v>
      </c>
      <c r="B106" s="25"/>
      <c r="C106" s="25"/>
      <c r="D106" s="37" t="s">
        <v>103</v>
      </c>
      <c r="E106" s="38">
        <f>SUM(E107+E113+E121+E124)</f>
        <v>9321983</v>
      </c>
      <c r="F106" s="38">
        <f>SUM(F107+F113+F121+F124)</f>
        <v>9925420</v>
      </c>
      <c r="G106" s="38">
        <f>SUM(G107+G113+G121+G124)</f>
        <v>10107533</v>
      </c>
      <c r="H106" s="46">
        <f>G106/E106</f>
        <v>1.0842685510153796</v>
      </c>
      <c r="I106" s="13">
        <f t="shared" si="5"/>
        <v>1.0183481404313368</v>
      </c>
    </row>
    <row r="107" spans="1:9" ht="12.75">
      <c r="A107" s="15"/>
      <c r="B107" s="16" t="s">
        <v>104</v>
      </c>
      <c r="C107" s="16"/>
      <c r="D107" s="39" t="s">
        <v>105</v>
      </c>
      <c r="E107" s="40">
        <f>SUM(E108:E112)</f>
        <v>913958</v>
      </c>
      <c r="F107" s="40">
        <f>SUM(F108:F112)</f>
        <v>911749</v>
      </c>
      <c r="G107" s="40">
        <f>SUM(G108:G112)</f>
        <v>817233</v>
      </c>
      <c r="H107" s="32">
        <f>G107/E107</f>
        <v>0.8941690974858801</v>
      </c>
      <c r="I107" s="20">
        <f t="shared" si="5"/>
        <v>0.8963355046180473</v>
      </c>
    </row>
    <row r="108" spans="1:9" ht="12.75">
      <c r="A108" s="15"/>
      <c r="B108" s="15"/>
      <c r="C108" s="43" t="s">
        <v>33</v>
      </c>
      <c r="D108" s="44" t="s">
        <v>61</v>
      </c>
      <c r="E108" s="42">
        <v>30</v>
      </c>
      <c r="F108" s="22">
        <v>30</v>
      </c>
      <c r="G108" s="42">
        <v>30</v>
      </c>
      <c r="H108" s="23">
        <f>G108/E108</f>
        <v>1</v>
      </c>
      <c r="I108" s="24">
        <f t="shared" si="5"/>
        <v>1</v>
      </c>
    </row>
    <row r="109" spans="1:9" ht="12.75">
      <c r="A109" s="15"/>
      <c r="B109" s="15"/>
      <c r="C109" s="43" t="s">
        <v>54</v>
      </c>
      <c r="D109" s="44" t="s">
        <v>55</v>
      </c>
      <c r="E109" s="42">
        <v>0</v>
      </c>
      <c r="F109" s="22">
        <v>42515</v>
      </c>
      <c r="G109" s="42">
        <v>0</v>
      </c>
      <c r="H109" s="23"/>
      <c r="I109" s="24">
        <f t="shared" si="5"/>
        <v>0</v>
      </c>
    </row>
    <row r="110" spans="1:9" ht="12.75">
      <c r="A110" s="15"/>
      <c r="B110" s="15"/>
      <c r="C110" s="43" t="s">
        <v>26</v>
      </c>
      <c r="D110" s="44" t="s">
        <v>27</v>
      </c>
      <c r="E110" s="42">
        <v>13300</v>
      </c>
      <c r="F110" s="22">
        <v>13300</v>
      </c>
      <c r="G110" s="42">
        <v>13250</v>
      </c>
      <c r="H110" s="23">
        <f aca="true" t="shared" si="6" ref="H110:H123">G110/E110</f>
        <v>0.9962406015037594</v>
      </c>
      <c r="I110" s="24">
        <f t="shared" si="5"/>
        <v>0.9962406015037594</v>
      </c>
    </row>
    <row r="111" spans="1:9" ht="25.5">
      <c r="A111" s="15"/>
      <c r="B111" s="15"/>
      <c r="C111" s="43" t="s">
        <v>94</v>
      </c>
      <c r="D111" s="45" t="s">
        <v>95</v>
      </c>
      <c r="E111" s="42">
        <v>0</v>
      </c>
      <c r="F111" s="22">
        <v>28000</v>
      </c>
      <c r="G111" s="22">
        <v>0</v>
      </c>
      <c r="H111" s="23"/>
      <c r="I111" s="24">
        <f t="shared" si="5"/>
        <v>0</v>
      </c>
    </row>
    <row r="112" spans="1:9" ht="25.5">
      <c r="A112" s="15"/>
      <c r="B112" s="15"/>
      <c r="C112" s="43" t="s">
        <v>106</v>
      </c>
      <c r="D112" s="45" t="s">
        <v>107</v>
      </c>
      <c r="E112" s="42">
        <v>900628</v>
      </c>
      <c r="F112" s="22">
        <v>827904</v>
      </c>
      <c r="G112" s="42">
        <v>803953</v>
      </c>
      <c r="H112" s="23">
        <f t="shared" si="6"/>
        <v>0.8926582340322531</v>
      </c>
      <c r="I112" s="24">
        <f t="shared" si="5"/>
        <v>0.9710703173314781</v>
      </c>
    </row>
    <row r="113" spans="1:9" ht="12.75" customHeight="1">
      <c r="A113" s="15"/>
      <c r="B113" s="16" t="s">
        <v>108</v>
      </c>
      <c r="C113" s="16"/>
      <c r="D113" s="39" t="s">
        <v>109</v>
      </c>
      <c r="E113" s="40">
        <f>SUM(E114:E120)</f>
        <v>8141378</v>
      </c>
      <c r="F113" s="40">
        <f>SUM(F114:F120)</f>
        <v>8737421</v>
      </c>
      <c r="G113" s="40">
        <f>SUM(G114:G120)</f>
        <v>9005934</v>
      </c>
      <c r="H113" s="32">
        <f t="shared" si="6"/>
        <v>1.1061928336947382</v>
      </c>
      <c r="I113" s="20">
        <f t="shared" si="5"/>
        <v>1.0307313794310702</v>
      </c>
    </row>
    <row r="114" spans="1:9" ht="51">
      <c r="A114" s="15"/>
      <c r="B114" s="15"/>
      <c r="C114" s="43" t="s">
        <v>50</v>
      </c>
      <c r="D114" s="45" t="s">
        <v>51</v>
      </c>
      <c r="E114" s="42">
        <v>24460</v>
      </c>
      <c r="F114" s="22">
        <v>24460</v>
      </c>
      <c r="G114" s="42">
        <v>28760</v>
      </c>
      <c r="H114" s="23">
        <f t="shared" si="6"/>
        <v>1.1757972199509403</v>
      </c>
      <c r="I114" s="24">
        <f t="shared" si="5"/>
        <v>1.1757972199509403</v>
      </c>
    </row>
    <row r="115" spans="1:9" ht="12.75">
      <c r="A115" s="15"/>
      <c r="B115" s="15"/>
      <c r="C115" s="43" t="s">
        <v>52</v>
      </c>
      <c r="D115" s="44" t="s">
        <v>53</v>
      </c>
      <c r="E115" s="42">
        <v>4014000</v>
      </c>
      <c r="F115" s="22">
        <v>4500700</v>
      </c>
      <c r="G115" s="42">
        <v>5082800</v>
      </c>
      <c r="H115" s="23">
        <f t="shared" si="6"/>
        <v>1.266268061783757</v>
      </c>
      <c r="I115" s="24">
        <f t="shared" si="5"/>
        <v>1.1293354367098452</v>
      </c>
    </row>
    <row r="116" spans="1:9" ht="12.75">
      <c r="A116" s="15"/>
      <c r="B116" s="15"/>
      <c r="C116" s="43" t="s">
        <v>33</v>
      </c>
      <c r="D116" s="44" t="s">
        <v>61</v>
      </c>
      <c r="E116" s="42">
        <v>100</v>
      </c>
      <c r="F116" s="22">
        <v>100</v>
      </c>
      <c r="G116" s="42">
        <v>100</v>
      </c>
      <c r="H116" s="23">
        <f t="shared" si="6"/>
        <v>1</v>
      </c>
      <c r="I116" s="24">
        <f t="shared" si="5"/>
        <v>1</v>
      </c>
    </row>
    <row r="117" spans="1:9" ht="12.75">
      <c r="A117" s="15"/>
      <c r="B117" s="15"/>
      <c r="C117" s="43" t="s">
        <v>54</v>
      </c>
      <c r="D117" s="44" t="s">
        <v>55</v>
      </c>
      <c r="E117" s="42">
        <v>0</v>
      </c>
      <c r="F117" s="22">
        <v>10100</v>
      </c>
      <c r="G117" s="42">
        <v>0</v>
      </c>
      <c r="H117" s="23"/>
      <c r="I117" s="24">
        <f t="shared" si="5"/>
        <v>0</v>
      </c>
    </row>
    <row r="118" spans="1:9" ht="12.75">
      <c r="A118" s="15"/>
      <c r="B118" s="15"/>
      <c r="C118" s="43" t="s">
        <v>26</v>
      </c>
      <c r="D118" s="44" t="s">
        <v>27</v>
      </c>
      <c r="E118" s="42">
        <v>5600</v>
      </c>
      <c r="F118" s="22">
        <v>17300</v>
      </c>
      <c r="G118" s="42">
        <v>18100</v>
      </c>
      <c r="H118" s="23">
        <f t="shared" si="6"/>
        <v>3.232142857142857</v>
      </c>
      <c r="I118" s="24">
        <f t="shared" si="5"/>
        <v>1.046242774566474</v>
      </c>
    </row>
    <row r="119" spans="1:9" ht="25.5">
      <c r="A119" s="15"/>
      <c r="B119" s="15"/>
      <c r="C119" s="43">
        <v>2130</v>
      </c>
      <c r="D119" s="45" t="s">
        <v>95</v>
      </c>
      <c r="E119" s="42">
        <v>4097218</v>
      </c>
      <c r="F119" s="22">
        <v>4148261</v>
      </c>
      <c r="G119" s="22">
        <v>3876174</v>
      </c>
      <c r="H119" s="23">
        <f t="shared" si="6"/>
        <v>0.9460502223703986</v>
      </c>
      <c r="I119" s="24">
        <f t="shared" si="5"/>
        <v>0.9344093826304565</v>
      </c>
    </row>
    <row r="120" spans="1:9" ht="25.5">
      <c r="A120" s="15"/>
      <c r="B120" s="15"/>
      <c r="C120" s="43" t="s">
        <v>248</v>
      </c>
      <c r="D120" s="45" t="s">
        <v>250</v>
      </c>
      <c r="E120" s="42">
        <v>0</v>
      </c>
      <c r="F120" s="22">
        <v>36500</v>
      </c>
      <c r="G120" s="22">
        <v>0</v>
      </c>
      <c r="H120" s="23"/>
      <c r="I120" s="24">
        <f t="shared" si="5"/>
        <v>0</v>
      </c>
    </row>
    <row r="121" spans="1:9" ht="12.75">
      <c r="A121" s="15"/>
      <c r="B121" s="16" t="s">
        <v>112</v>
      </c>
      <c r="C121" s="16"/>
      <c r="D121" s="17" t="s">
        <v>113</v>
      </c>
      <c r="E121" s="40">
        <f>SUM(E122:E123)</f>
        <v>266647</v>
      </c>
      <c r="F121" s="40">
        <f>SUM(F122:F123)</f>
        <v>252250</v>
      </c>
      <c r="G121" s="40">
        <f>SUM(G122:G123)</f>
        <v>284366</v>
      </c>
      <c r="H121" s="32">
        <f t="shared" si="6"/>
        <v>1.0664511507723695</v>
      </c>
      <c r="I121" s="20">
        <f t="shared" si="5"/>
        <v>1.1273181367690783</v>
      </c>
    </row>
    <row r="122" spans="1:9" ht="12.75">
      <c r="A122" s="15"/>
      <c r="B122" s="15"/>
      <c r="C122" s="43" t="s">
        <v>26</v>
      </c>
      <c r="D122" s="21" t="s">
        <v>27</v>
      </c>
      <c r="E122" s="42">
        <v>15000</v>
      </c>
      <c r="F122" s="22">
        <v>15000</v>
      </c>
      <c r="G122" s="42">
        <v>15000</v>
      </c>
      <c r="H122" s="23">
        <f t="shared" si="6"/>
        <v>1</v>
      </c>
      <c r="I122" s="24">
        <f t="shared" si="5"/>
        <v>1</v>
      </c>
    </row>
    <row r="123" spans="1:9" ht="25.5">
      <c r="A123" s="15"/>
      <c r="B123" s="15"/>
      <c r="C123" s="43" t="s">
        <v>106</v>
      </c>
      <c r="D123" s="21" t="s">
        <v>114</v>
      </c>
      <c r="E123" s="42">
        <v>251647</v>
      </c>
      <c r="F123" s="22">
        <v>237250</v>
      </c>
      <c r="G123" s="42">
        <v>269366</v>
      </c>
      <c r="H123" s="23">
        <f t="shared" si="6"/>
        <v>1.0704121249210203</v>
      </c>
      <c r="I123" s="24">
        <f aca="true" t="shared" si="7" ref="I123:I163">G123/F123</f>
        <v>1.135367755532139</v>
      </c>
    </row>
    <row r="124" spans="1:9" ht="12.75">
      <c r="A124" s="15"/>
      <c r="B124" s="80" t="s">
        <v>198</v>
      </c>
      <c r="C124" s="80"/>
      <c r="D124" s="85" t="s">
        <v>199</v>
      </c>
      <c r="E124" s="40">
        <f>SUM(E126:E126)</f>
        <v>0</v>
      </c>
      <c r="F124" s="40">
        <f>SUM(F125:F126)</f>
        <v>24000</v>
      </c>
      <c r="G124" s="40">
        <f>SUM(G126:G126)</f>
        <v>0</v>
      </c>
      <c r="H124" s="83"/>
      <c r="I124" s="84">
        <f t="shared" si="7"/>
        <v>0</v>
      </c>
    </row>
    <row r="125" spans="1:9" s="117" customFormat="1" ht="38.25">
      <c r="A125" s="118"/>
      <c r="B125" s="118"/>
      <c r="C125" s="118" t="s">
        <v>288</v>
      </c>
      <c r="D125" s="121" t="s">
        <v>295</v>
      </c>
      <c r="E125" s="115">
        <v>0</v>
      </c>
      <c r="F125" s="115">
        <v>18000</v>
      </c>
      <c r="G125" s="115">
        <v>0</v>
      </c>
      <c r="H125" s="119"/>
      <c r="I125" s="120"/>
    </row>
    <row r="126" spans="1:9" ht="28.5" customHeight="1">
      <c r="A126" s="15"/>
      <c r="B126" s="15"/>
      <c r="C126" s="43" t="s">
        <v>94</v>
      </c>
      <c r="D126" s="45" t="s">
        <v>95</v>
      </c>
      <c r="E126" s="42">
        <v>0</v>
      </c>
      <c r="F126" s="22">
        <v>6000</v>
      </c>
      <c r="G126" s="22">
        <v>0</v>
      </c>
      <c r="H126" s="23"/>
      <c r="I126" s="24">
        <f t="shared" si="7"/>
        <v>0</v>
      </c>
    </row>
    <row r="127" spans="1:10" ht="15">
      <c r="A127" s="25" t="s">
        <v>115</v>
      </c>
      <c r="B127" s="25"/>
      <c r="C127" s="25"/>
      <c r="D127" s="37" t="s">
        <v>116</v>
      </c>
      <c r="E127" s="38">
        <f>SUM(E133+E130+E128)</f>
        <v>959922</v>
      </c>
      <c r="F127" s="38">
        <f>SUM(F133+F130+F128)</f>
        <v>1283981</v>
      </c>
      <c r="G127" s="38">
        <f>SUM(G133+G130+G128)</f>
        <v>1068886</v>
      </c>
      <c r="H127" s="46">
        <f aca="true" t="shared" si="8" ref="H127:H152">G127/E127</f>
        <v>1.1135133896295741</v>
      </c>
      <c r="I127" s="13">
        <f t="shared" si="7"/>
        <v>0.8324780506876659</v>
      </c>
      <c r="J127" s="51"/>
    </row>
    <row r="128" spans="1:10" ht="25.5">
      <c r="A128" s="25"/>
      <c r="B128" s="16" t="s">
        <v>234</v>
      </c>
      <c r="C128" s="25"/>
      <c r="D128" s="50" t="s">
        <v>240</v>
      </c>
      <c r="E128" s="38">
        <f>E129</f>
        <v>16284</v>
      </c>
      <c r="F128" s="38">
        <f>F129</f>
        <v>21593</v>
      </c>
      <c r="G128" s="38">
        <f>G129</f>
        <v>0</v>
      </c>
      <c r="H128" s="32"/>
      <c r="I128" s="20">
        <f t="shared" si="7"/>
        <v>0</v>
      </c>
      <c r="J128" s="51"/>
    </row>
    <row r="129" spans="1:10" ht="25.5">
      <c r="A129" s="25"/>
      <c r="B129" s="25"/>
      <c r="C129" s="43" t="s">
        <v>106</v>
      </c>
      <c r="D129" s="21" t="s">
        <v>114</v>
      </c>
      <c r="E129" s="87">
        <v>16284</v>
      </c>
      <c r="F129" s="87">
        <v>21593</v>
      </c>
      <c r="G129" s="87">
        <v>0</v>
      </c>
      <c r="H129" s="32"/>
      <c r="I129" s="20">
        <f t="shared" si="7"/>
        <v>0</v>
      </c>
      <c r="J129" s="51"/>
    </row>
    <row r="130" spans="1:10" ht="15">
      <c r="A130" s="25"/>
      <c r="B130" s="16" t="s">
        <v>117</v>
      </c>
      <c r="C130" s="16"/>
      <c r="D130" s="39" t="s">
        <v>118</v>
      </c>
      <c r="E130" s="40">
        <f>SUM(E131)</f>
        <v>68000</v>
      </c>
      <c r="F130" s="40">
        <f>SUM(F131:F132)</f>
        <v>296125</v>
      </c>
      <c r="G130" s="40">
        <f>SUM(G131)</f>
        <v>68000</v>
      </c>
      <c r="H130" s="32">
        <f t="shared" si="8"/>
        <v>1</v>
      </c>
      <c r="I130" s="20">
        <f t="shared" si="7"/>
        <v>0.22963275643731532</v>
      </c>
      <c r="J130" s="51"/>
    </row>
    <row r="131" spans="1:10" ht="15">
      <c r="A131" s="25"/>
      <c r="B131" s="25"/>
      <c r="C131" s="43" t="s">
        <v>26</v>
      </c>
      <c r="D131" s="44" t="s">
        <v>27</v>
      </c>
      <c r="E131" s="42">
        <v>68000</v>
      </c>
      <c r="F131" s="22">
        <v>68000</v>
      </c>
      <c r="G131" s="42">
        <v>68000</v>
      </c>
      <c r="H131" s="23">
        <f t="shared" si="8"/>
        <v>1</v>
      </c>
      <c r="I131" s="24">
        <f t="shared" si="7"/>
        <v>1</v>
      </c>
      <c r="J131" s="51"/>
    </row>
    <row r="132" spans="1:9" s="117" customFormat="1" ht="38.25">
      <c r="A132" s="116"/>
      <c r="B132" s="116"/>
      <c r="C132" s="43" t="s">
        <v>221</v>
      </c>
      <c r="D132" s="45" t="s">
        <v>224</v>
      </c>
      <c r="E132" s="115">
        <v>0</v>
      </c>
      <c r="F132" s="115">
        <v>228125</v>
      </c>
      <c r="G132" s="115">
        <v>0</v>
      </c>
      <c r="H132" s="119"/>
      <c r="I132" s="120"/>
    </row>
    <row r="133" spans="1:9" ht="13.5" customHeight="1">
      <c r="A133" s="15"/>
      <c r="B133" s="16" t="s">
        <v>119</v>
      </c>
      <c r="C133" s="16"/>
      <c r="D133" s="39" t="s">
        <v>120</v>
      </c>
      <c r="E133" s="40">
        <f>SUM(E134:E136)</f>
        <v>875638</v>
      </c>
      <c r="F133" s="40">
        <f>SUM(F134:F137)</f>
        <v>966263</v>
      </c>
      <c r="G133" s="40">
        <f>SUM(G134:G137)</f>
        <v>1000886</v>
      </c>
      <c r="H133" s="83">
        <f t="shared" si="8"/>
        <v>1.1430362775484846</v>
      </c>
      <c r="I133" s="20">
        <f t="shared" si="7"/>
        <v>1.0358318594419946</v>
      </c>
    </row>
    <row r="134" spans="1:9" ht="12.75">
      <c r="A134" s="15"/>
      <c r="B134" s="15"/>
      <c r="C134" s="43" t="s">
        <v>33</v>
      </c>
      <c r="D134" s="44" t="s">
        <v>61</v>
      </c>
      <c r="E134" s="42">
        <v>800</v>
      </c>
      <c r="F134" s="22">
        <v>800</v>
      </c>
      <c r="G134" s="22">
        <v>1000</v>
      </c>
      <c r="H134" s="23">
        <f t="shared" si="8"/>
        <v>1.25</v>
      </c>
      <c r="I134" s="24">
        <f t="shared" si="7"/>
        <v>1.25</v>
      </c>
    </row>
    <row r="135" spans="1:9" ht="12.75">
      <c r="A135" s="15"/>
      <c r="B135" s="15"/>
      <c r="C135" s="43" t="s">
        <v>26</v>
      </c>
      <c r="D135" s="44" t="s">
        <v>27</v>
      </c>
      <c r="E135" s="42">
        <v>20</v>
      </c>
      <c r="F135" s="22">
        <v>600</v>
      </c>
      <c r="G135" s="42">
        <v>60</v>
      </c>
      <c r="H135" s="23">
        <f t="shared" si="8"/>
        <v>3</v>
      </c>
      <c r="I135" s="24">
        <f t="shared" si="7"/>
        <v>0.1</v>
      </c>
    </row>
    <row r="136" spans="1:9" ht="51">
      <c r="A136" s="15"/>
      <c r="B136" s="15"/>
      <c r="C136" s="43" t="s">
        <v>222</v>
      </c>
      <c r="D136" s="45" t="s">
        <v>225</v>
      </c>
      <c r="E136" s="42">
        <v>874818</v>
      </c>
      <c r="F136" s="22">
        <v>874100</v>
      </c>
      <c r="G136" s="22">
        <v>943800</v>
      </c>
      <c r="H136" s="23">
        <f t="shared" si="8"/>
        <v>1.0788529728469236</v>
      </c>
      <c r="I136" s="24">
        <f t="shared" si="7"/>
        <v>1.0797391602791442</v>
      </c>
    </row>
    <row r="137" spans="1:9" ht="51">
      <c r="A137" s="15"/>
      <c r="B137" s="15"/>
      <c r="C137" s="43" t="s">
        <v>302</v>
      </c>
      <c r="D137" s="45" t="s">
        <v>305</v>
      </c>
      <c r="E137" s="42">
        <v>0</v>
      </c>
      <c r="F137" s="22">
        <v>90763</v>
      </c>
      <c r="G137" s="22">
        <v>56026</v>
      </c>
      <c r="H137" s="23"/>
      <c r="I137" s="24">
        <f t="shared" si="7"/>
        <v>0.6172779656908652</v>
      </c>
    </row>
    <row r="138" spans="1:9" ht="15">
      <c r="A138" s="25">
        <v>854</v>
      </c>
      <c r="B138" s="25"/>
      <c r="C138" s="25"/>
      <c r="D138" s="37" t="s">
        <v>121</v>
      </c>
      <c r="E138" s="38">
        <f>E146+E149+E154+E139+E142+E158</f>
        <v>360705</v>
      </c>
      <c r="F138" s="100">
        <f>F146+F149+F154+F139+F142+F158</f>
        <v>346185</v>
      </c>
      <c r="G138" s="38">
        <f>G146+G149+G154+G139+G142+G158</f>
        <v>326815</v>
      </c>
      <c r="H138" s="46">
        <f t="shared" si="8"/>
        <v>0.9060451061116425</v>
      </c>
      <c r="I138" s="13">
        <f t="shared" si="7"/>
        <v>0.944047257969005</v>
      </c>
    </row>
    <row r="139" spans="1:9" ht="15">
      <c r="A139" s="25"/>
      <c r="B139" s="16" t="s">
        <v>122</v>
      </c>
      <c r="C139" s="16"/>
      <c r="D139" s="39" t="s">
        <v>123</v>
      </c>
      <c r="E139" s="40">
        <f>SUM(E140:E141)</f>
        <v>51000</v>
      </c>
      <c r="F139" s="40">
        <f>SUM(F140:F141)</f>
        <v>51000</v>
      </c>
      <c r="G139" s="40">
        <f>SUM(G140:G141)</f>
        <v>51000</v>
      </c>
      <c r="H139" s="32">
        <f t="shared" si="8"/>
        <v>1</v>
      </c>
      <c r="I139" s="84">
        <f t="shared" si="7"/>
        <v>1</v>
      </c>
    </row>
    <row r="140" spans="1:9" ht="15">
      <c r="A140" s="25"/>
      <c r="B140" s="16"/>
      <c r="C140" s="15" t="s">
        <v>52</v>
      </c>
      <c r="D140" s="41" t="s">
        <v>53</v>
      </c>
      <c r="E140" s="22">
        <v>50000</v>
      </c>
      <c r="F140" s="22">
        <v>50000</v>
      </c>
      <c r="G140" s="22">
        <v>50000</v>
      </c>
      <c r="H140" s="92">
        <f t="shared" si="8"/>
        <v>1</v>
      </c>
      <c r="I140" s="24">
        <f t="shared" si="7"/>
        <v>1</v>
      </c>
    </row>
    <row r="141" spans="1:9" ht="15">
      <c r="A141" s="25"/>
      <c r="B141" s="25"/>
      <c r="C141" s="15" t="s">
        <v>26</v>
      </c>
      <c r="D141" s="44" t="s">
        <v>27</v>
      </c>
      <c r="E141" s="22">
        <v>1000</v>
      </c>
      <c r="F141" s="22">
        <v>1000</v>
      </c>
      <c r="G141" s="22">
        <v>1000</v>
      </c>
      <c r="H141" s="92">
        <f t="shared" si="8"/>
        <v>1</v>
      </c>
      <c r="I141" s="24">
        <f t="shared" si="7"/>
        <v>1</v>
      </c>
    </row>
    <row r="142" spans="1:9" ht="15">
      <c r="A142" s="25"/>
      <c r="B142" s="16" t="s">
        <v>124</v>
      </c>
      <c r="C142" s="16"/>
      <c r="D142" s="39" t="s">
        <v>125</v>
      </c>
      <c r="E142" s="40">
        <f>SUM(E143:E145)</f>
        <v>19800</v>
      </c>
      <c r="F142" s="40">
        <f>SUM(F143:F145)</f>
        <v>19800</v>
      </c>
      <c r="G142" s="40">
        <f>SUM(G143:G145)</f>
        <v>21000</v>
      </c>
      <c r="H142" s="83">
        <f t="shared" si="8"/>
        <v>1.0606060606060606</v>
      </c>
      <c r="I142" s="84">
        <f t="shared" si="7"/>
        <v>1.0606060606060606</v>
      </c>
    </row>
    <row r="143" spans="1:9" ht="51">
      <c r="A143" s="25"/>
      <c r="B143" s="25"/>
      <c r="C143" s="15" t="s">
        <v>50</v>
      </c>
      <c r="D143" s="45" t="s">
        <v>51</v>
      </c>
      <c r="E143" s="22">
        <v>5000</v>
      </c>
      <c r="F143" s="22">
        <v>5000</v>
      </c>
      <c r="G143" s="22">
        <v>3000</v>
      </c>
      <c r="H143" s="92">
        <f t="shared" si="8"/>
        <v>0.6</v>
      </c>
      <c r="I143" s="24">
        <f t="shared" si="7"/>
        <v>0.6</v>
      </c>
    </row>
    <row r="144" spans="1:9" ht="15">
      <c r="A144" s="25"/>
      <c r="B144" s="25"/>
      <c r="C144" s="15" t="s">
        <v>52</v>
      </c>
      <c r="D144" s="41" t="s">
        <v>53</v>
      </c>
      <c r="E144" s="22">
        <v>14000</v>
      </c>
      <c r="F144" s="22">
        <v>14000</v>
      </c>
      <c r="G144" s="22">
        <v>16000</v>
      </c>
      <c r="H144" s="92">
        <f t="shared" si="8"/>
        <v>1.1428571428571428</v>
      </c>
      <c r="I144" s="24">
        <f t="shared" si="7"/>
        <v>1.1428571428571428</v>
      </c>
    </row>
    <row r="145" spans="1:9" ht="15">
      <c r="A145" s="25"/>
      <c r="B145" s="25"/>
      <c r="C145" s="15" t="s">
        <v>26</v>
      </c>
      <c r="D145" s="44" t="s">
        <v>27</v>
      </c>
      <c r="E145" s="22">
        <v>800</v>
      </c>
      <c r="F145" s="22">
        <v>800</v>
      </c>
      <c r="G145" s="22">
        <v>2000</v>
      </c>
      <c r="H145" s="92">
        <f t="shared" si="8"/>
        <v>2.5</v>
      </c>
      <c r="I145" s="24">
        <f t="shared" si="7"/>
        <v>2.5</v>
      </c>
    </row>
    <row r="146" spans="1:9" ht="27.75" customHeight="1">
      <c r="A146" s="15"/>
      <c r="B146" s="16">
        <v>85406</v>
      </c>
      <c r="C146" s="16"/>
      <c r="D146" s="50" t="s">
        <v>126</v>
      </c>
      <c r="E146" s="40">
        <f>SUM(E147:E148)</f>
        <v>5280</v>
      </c>
      <c r="F146" s="40">
        <f>SUM(F147:F148)</f>
        <v>3960</v>
      </c>
      <c r="G146" s="40">
        <f>SUM(G147:G148)</f>
        <v>3850</v>
      </c>
      <c r="H146" s="32">
        <f t="shared" si="8"/>
        <v>0.7291666666666666</v>
      </c>
      <c r="I146" s="20">
        <f t="shared" si="7"/>
        <v>0.9722222222222222</v>
      </c>
    </row>
    <row r="147" spans="1:9" ht="51">
      <c r="A147" s="15"/>
      <c r="B147" s="15"/>
      <c r="C147" s="43" t="s">
        <v>50</v>
      </c>
      <c r="D147" s="45" t="s">
        <v>51</v>
      </c>
      <c r="E147" s="42">
        <v>3240</v>
      </c>
      <c r="F147" s="22">
        <v>3240</v>
      </c>
      <c r="G147" s="42">
        <v>3240</v>
      </c>
      <c r="H147" s="23">
        <f t="shared" si="8"/>
        <v>1</v>
      </c>
      <c r="I147" s="24">
        <f t="shared" si="7"/>
        <v>1</v>
      </c>
    </row>
    <row r="148" spans="1:9" ht="12.75">
      <c r="A148" s="15"/>
      <c r="B148" s="15"/>
      <c r="C148" s="43" t="s">
        <v>26</v>
      </c>
      <c r="D148" s="45" t="s">
        <v>27</v>
      </c>
      <c r="E148" s="42">
        <v>2040</v>
      </c>
      <c r="F148" s="22">
        <v>720</v>
      </c>
      <c r="G148" s="42">
        <v>610</v>
      </c>
      <c r="H148" s="23">
        <f t="shared" si="8"/>
        <v>0.29901960784313725</v>
      </c>
      <c r="I148" s="24">
        <f t="shared" si="7"/>
        <v>0.8472222222222222</v>
      </c>
    </row>
    <row r="149" spans="1:9" ht="12.75" customHeight="1">
      <c r="A149" s="15"/>
      <c r="B149" s="16">
        <v>85407</v>
      </c>
      <c r="C149" s="16"/>
      <c r="D149" s="39" t="s">
        <v>127</v>
      </c>
      <c r="E149" s="40">
        <f>SUM(E150:E153)</f>
        <v>6560</v>
      </c>
      <c r="F149" s="40">
        <f>SUM(F150:F153)</f>
        <v>17660</v>
      </c>
      <c r="G149" s="40">
        <f>SUM(G150:G153)</f>
        <v>5060</v>
      </c>
      <c r="H149" s="32">
        <f t="shared" si="8"/>
        <v>0.7713414634146342</v>
      </c>
      <c r="I149" s="20">
        <f t="shared" si="7"/>
        <v>0.2865232163080408</v>
      </c>
    </row>
    <row r="150" spans="1:9" ht="12.75" customHeight="1">
      <c r="A150" s="15"/>
      <c r="B150" s="16"/>
      <c r="C150" s="15" t="s">
        <v>24</v>
      </c>
      <c r="D150" s="47" t="s">
        <v>25</v>
      </c>
      <c r="E150" s="22">
        <v>6500</v>
      </c>
      <c r="F150" s="22">
        <v>5240</v>
      </c>
      <c r="G150" s="22">
        <v>5000</v>
      </c>
      <c r="H150" s="92">
        <f t="shared" si="8"/>
        <v>0.7692307692307693</v>
      </c>
      <c r="I150" s="93">
        <f t="shared" si="7"/>
        <v>0.9541984732824428</v>
      </c>
    </row>
    <row r="151" spans="1:9" ht="51">
      <c r="A151" s="15"/>
      <c r="B151" s="15"/>
      <c r="C151" s="43" t="s">
        <v>50</v>
      </c>
      <c r="D151" s="45" t="s">
        <v>51</v>
      </c>
      <c r="E151" s="42">
        <v>0</v>
      </c>
      <c r="F151" s="22">
        <v>1200</v>
      </c>
      <c r="G151" s="42">
        <v>0</v>
      </c>
      <c r="H151" s="92"/>
      <c r="I151" s="93">
        <f t="shared" si="7"/>
        <v>0</v>
      </c>
    </row>
    <row r="152" spans="1:9" ht="12.75">
      <c r="A152" s="15"/>
      <c r="B152" s="15"/>
      <c r="C152" s="43" t="s">
        <v>26</v>
      </c>
      <c r="D152" s="44" t="s">
        <v>27</v>
      </c>
      <c r="E152" s="42">
        <v>60</v>
      </c>
      <c r="F152" s="22">
        <v>1720</v>
      </c>
      <c r="G152" s="42">
        <v>60</v>
      </c>
      <c r="H152" s="23">
        <f t="shared" si="8"/>
        <v>1</v>
      </c>
      <c r="I152" s="24">
        <f t="shared" si="7"/>
        <v>0.03488372093023256</v>
      </c>
    </row>
    <row r="153" spans="1:9" ht="25.5">
      <c r="A153" s="15"/>
      <c r="B153" s="15"/>
      <c r="C153" s="43" t="s">
        <v>247</v>
      </c>
      <c r="D153" s="45" t="s">
        <v>249</v>
      </c>
      <c r="E153" s="42">
        <v>0</v>
      </c>
      <c r="F153" s="22">
        <v>9500</v>
      </c>
      <c r="G153" s="42">
        <v>0</v>
      </c>
      <c r="H153" s="23"/>
      <c r="I153" s="24">
        <f t="shared" si="7"/>
        <v>0</v>
      </c>
    </row>
    <row r="154" spans="1:9" ht="12.75">
      <c r="A154" s="15"/>
      <c r="B154" s="16">
        <v>85410</v>
      </c>
      <c r="C154" s="16"/>
      <c r="D154" s="39" t="s">
        <v>128</v>
      </c>
      <c r="E154" s="40">
        <f>SUM(E155:E157)</f>
        <v>278065</v>
      </c>
      <c r="F154" s="40">
        <f>SUM(F155:F157)</f>
        <v>250565</v>
      </c>
      <c r="G154" s="40">
        <f>SUM(G155:G157)</f>
        <v>245905</v>
      </c>
      <c r="H154" s="32">
        <f>G154/E154</f>
        <v>0.884343588729254</v>
      </c>
      <c r="I154" s="20">
        <f t="shared" si="7"/>
        <v>0.9814020314090156</v>
      </c>
    </row>
    <row r="155" spans="1:9" ht="51">
      <c r="A155" s="15"/>
      <c r="B155" s="15"/>
      <c r="C155" s="43" t="s">
        <v>50</v>
      </c>
      <c r="D155" s="45" t="s">
        <v>51</v>
      </c>
      <c r="E155" s="42">
        <v>7460</v>
      </c>
      <c r="F155" s="22">
        <v>7460</v>
      </c>
      <c r="G155" s="42">
        <v>4500</v>
      </c>
      <c r="H155" s="92">
        <f aca="true" t="shared" si="9" ref="H155:H162">G155/E155</f>
        <v>0.6032171581769437</v>
      </c>
      <c r="I155" s="93">
        <f t="shared" si="7"/>
        <v>0.6032171581769437</v>
      </c>
    </row>
    <row r="156" spans="1:9" ht="12.75">
      <c r="A156" s="15"/>
      <c r="B156" s="15"/>
      <c r="C156" s="43" t="s">
        <v>52</v>
      </c>
      <c r="D156" s="44" t="s">
        <v>53</v>
      </c>
      <c r="E156" s="42">
        <v>270500</v>
      </c>
      <c r="F156" s="22">
        <v>243000</v>
      </c>
      <c r="G156" s="42">
        <v>241400</v>
      </c>
      <c r="H156" s="92">
        <f t="shared" si="9"/>
        <v>0.8924214417744917</v>
      </c>
      <c r="I156" s="93">
        <f t="shared" si="7"/>
        <v>0.9934156378600824</v>
      </c>
    </row>
    <row r="157" spans="1:9" ht="12.75">
      <c r="A157" s="15"/>
      <c r="B157" s="15"/>
      <c r="C157" s="43" t="s">
        <v>33</v>
      </c>
      <c r="D157" s="45" t="s">
        <v>61</v>
      </c>
      <c r="E157" s="42">
        <v>105</v>
      </c>
      <c r="F157" s="22">
        <v>105</v>
      </c>
      <c r="G157" s="42">
        <v>5</v>
      </c>
      <c r="H157" s="92">
        <f t="shared" si="9"/>
        <v>0.047619047619047616</v>
      </c>
      <c r="I157" s="93">
        <f t="shared" si="7"/>
        <v>0.047619047619047616</v>
      </c>
    </row>
    <row r="158" spans="1:9" ht="12.75">
      <c r="A158" s="15"/>
      <c r="B158" s="80" t="s">
        <v>223</v>
      </c>
      <c r="C158" s="80"/>
      <c r="D158" s="86" t="s">
        <v>226</v>
      </c>
      <c r="E158" s="82">
        <f>SUM(E159:E159)</f>
        <v>0</v>
      </c>
      <c r="F158" s="99">
        <f>SUM(F159:F159)</f>
        <v>3200</v>
      </c>
      <c r="G158" s="82">
        <f>SUM(G159:G159)</f>
        <v>0</v>
      </c>
      <c r="H158" s="92"/>
      <c r="I158" s="20">
        <f t="shared" si="7"/>
        <v>0</v>
      </c>
    </row>
    <row r="159" spans="1:9" ht="25.5">
      <c r="A159" s="15"/>
      <c r="B159" s="15"/>
      <c r="C159" s="43" t="s">
        <v>94</v>
      </c>
      <c r="D159" s="45" t="s">
        <v>95</v>
      </c>
      <c r="E159" s="42">
        <v>0</v>
      </c>
      <c r="F159" s="22">
        <v>3200</v>
      </c>
      <c r="G159" s="42">
        <v>0</v>
      </c>
      <c r="H159" s="92"/>
      <c r="I159" s="93">
        <f t="shared" si="7"/>
        <v>0</v>
      </c>
    </row>
    <row r="160" spans="1:9" ht="15">
      <c r="A160" s="25" t="s">
        <v>129</v>
      </c>
      <c r="B160" s="25"/>
      <c r="C160" s="25"/>
      <c r="D160" s="49" t="s">
        <v>130</v>
      </c>
      <c r="E160" s="38">
        <f aca="true" t="shared" si="10" ref="E160:G161">SUM(E161)</f>
        <v>1000</v>
      </c>
      <c r="F160" s="38">
        <f t="shared" si="10"/>
        <v>4000</v>
      </c>
      <c r="G160" s="38">
        <f t="shared" si="10"/>
        <v>4000</v>
      </c>
      <c r="H160" s="128">
        <f t="shared" si="9"/>
        <v>4</v>
      </c>
      <c r="I160" s="129">
        <f t="shared" si="7"/>
        <v>1</v>
      </c>
    </row>
    <row r="161" spans="1:9" ht="12.75">
      <c r="A161" s="16"/>
      <c r="B161" s="16" t="s">
        <v>131</v>
      </c>
      <c r="C161" s="16"/>
      <c r="D161" s="50" t="s">
        <v>132</v>
      </c>
      <c r="E161" s="40">
        <f t="shared" si="10"/>
        <v>1000</v>
      </c>
      <c r="F161" s="40">
        <f t="shared" si="10"/>
        <v>4000</v>
      </c>
      <c r="G161" s="40">
        <f t="shared" si="10"/>
        <v>4000</v>
      </c>
      <c r="H161" s="83">
        <f t="shared" si="9"/>
        <v>4</v>
      </c>
      <c r="I161" s="20">
        <f t="shared" si="7"/>
        <v>1</v>
      </c>
    </row>
    <row r="162" spans="1:9" ht="12.75">
      <c r="A162" s="15"/>
      <c r="B162" s="43"/>
      <c r="C162" s="43" t="s">
        <v>33</v>
      </c>
      <c r="D162" s="44" t="s">
        <v>61</v>
      </c>
      <c r="E162" s="42">
        <v>1000</v>
      </c>
      <c r="F162" s="22">
        <v>4000</v>
      </c>
      <c r="G162" s="42">
        <v>4000</v>
      </c>
      <c r="H162" s="92">
        <f t="shared" si="9"/>
        <v>4</v>
      </c>
      <c r="I162" s="93">
        <f t="shared" si="7"/>
        <v>1</v>
      </c>
    </row>
    <row r="163" spans="1:9" ht="15">
      <c r="A163" s="43"/>
      <c r="B163" s="43"/>
      <c r="C163" s="43"/>
      <c r="D163" s="52" t="s">
        <v>133</v>
      </c>
      <c r="E163" s="38">
        <f>SUM(E160+E138+E106+E101+E73+E66+E58+E52+E36+E33+E27+E17+E9+F167+E127+E14)</f>
        <v>71368656</v>
      </c>
      <c r="F163" s="38">
        <f>SUM(F160+F138+F106+F101+F73+F66+F58+F52+F36+F33+F27+F17+F9+G167+F127+F14)</f>
        <v>82543265</v>
      </c>
      <c r="G163" s="38">
        <f>SUM(G160+G138+G106+G101+G73+G66+G58+G52+G36+G33+G27+G17+G9+H167+G127+G14)</f>
        <v>85440355</v>
      </c>
      <c r="H163" s="46">
        <f>G163/E163</f>
        <v>1.1971691746584103</v>
      </c>
      <c r="I163" s="13">
        <f t="shared" si="7"/>
        <v>1.0350978362680467</v>
      </c>
    </row>
  </sheetData>
  <sheetProtection/>
  <mergeCells count="1"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rowBreaks count="5" manualBreakCount="5">
    <brk id="26" max="8" man="1"/>
    <brk id="49" max="8" man="1"/>
    <brk id="100" max="8" man="1"/>
    <brk id="125" max="8" man="1"/>
    <brk id="14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zoomScaleSheetLayoutView="100" zoomScalePageLayoutView="0" workbookViewId="0" topLeftCell="A92">
      <selection activeCell="F151" sqref="F151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5" width="11.625" style="0" customWidth="1"/>
    <col min="6" max="6" width="14.375" style="0" customWidth="1"/>
    <col min="7" max="7" width="12.37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0</v>
      </c>
    </row>
    <row r="2" spans="1:7" s="2" customFormat="1" ht="12.75">
      <c r="A2" s="1"/>
      <c r="B2" s="1"/>
      <c r="C2" s="1"/>
      <c r="G2" s="2" t="s">
        <v>262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256</v>
      </c>
    </row>
    <row r="5" spans="1:9" s="2" customFormat="1" ht="21" customHeight="1">
      <c r="A5" s="149" t="s">
        <v>274</v>
      </c>
      <c r="B5" s="149"/>
      <c r="C5" s="149"/>
      <c r="D5" s="149"/>
      <c r="E5" s="149"/>
      <c r="F5" s="149"/>
      <c r="G5" s="149"/>
      <c r="H5" s="149"/>
      <c r="I5" s="149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258</v>
      </c>
      <c r="F7" s="7" t="s">
        <v>259</v>
      </c>
      <c r="G7" s="7" t="s">
        <v>301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E10+E12</f>
        <v>150500</v>
      </c>
      <c r="F9" s="11">
        <f>F10+F12+F14</f>
        <v>185500</v>
      </c>
      <c r="G9" s="11">
        <f>G10+G12</f>
        <v>127000</v>
      </c>
      <c r="H9" s="12">
        <f>G9/E9</f>
        <v>0.8438538205980066</v>
      </c>
      <c r="I9" s="13">
        <f aca="true" t="shared" si="0" ref="I9:I28">G9/F9</f>
        <v>0.6846361185983828</v>
      </c>
    </row>
    <row r="10" spans="1:9" s="14" customFormat="1" ht="12.75">
      <c r="A10" s="15"/>
      <c r="B10" s="16" t="s">
        <v>11</v>
      </c>
      <c r="C10" s="16"/>
      <c r="D10" s="17" t="s">
        <v>12</v>
      </c>
      <c r="E10" s="18">
        <f>SUM(E11)</f>
        <v>84000</v>
      </c>
      <c r="F10" s="18">
        <f>SUM(F11)</f>
        <v>84000</v>
      </c>
      <c r="G10" s="18">
        <f>SUM(G11)</f>
        <v>56000</v>
      </c>
      <c r="H10" s="19">
        <f>G10/E10</f>
        <v>0.6666666666666666</v>
      </c>
      <c r="I10" s="20">
        <f t="shared" si="0"/>
        <v>0.6666666666666666</v>
      </c>
    </row>
    <row r="11" spans="1:9" s="14" customFormat="1" ht="38.25">
      <c r="A11" s="15"/>
      <c r="B11" s="15"/>
      <c r="C11" s="15">
        <v>2110</v>
      </c>
      <c r="D11" s="21" t="s">
        <v>13</v>
      </c>
      <c r="E11" s="22">
        <v>84000</v>
      </c>
      <c r="F11" s="22">
        <v>84000</v>
      </c>
      <c r="G11" s="22">
        <v>56000</v>
      </c>
      <c r="H11" s="23">
        <f>G11/E11</f>
        <v>0.6666666666666666</v>
      </c>
      <c r="I11" s="24">
        <f t="shared" si="0"/>
        <v>0.6666666666666666</v>
      </c>
    </row>
    <row r="12" spans="1:9" s="14" customFormat="1" ht="12.75">
      <c r="A12" s="27"/>
      <c r="B12" s="28" t="s">
        <v>18</v>
      </c>
      <c r="C12" s="29"/>
      <c r="D12" s="30" t="s">
        <v>19</v>
      </c>
      <c r="E12" s="31">
        <f>SUM(E13)</f>
        <v>66500</v>
      </c>
      <c r="F12" s="31">
        <f>SUM(F13)</f>
        <v>66500</v>
      </c>
      <c r="G12" s="31">
        <f>SUM(G13)</f>
        <v>71000</v>
      </c>
      <c r="H12" s="32">
        <f>G12/E12</f>
        <v>1.0676691729323309</v>
      </c>
      <c r="I12" s="20">
        <f t="shared" si="0"/>
        <v>1.0676691729323309</v>
      </c>
    </row>
    <row r="13" spans="1:9" s="14" customFormat="1" ht="38.25">
      <c r="A13" s="15"/>
      <c r="B13" s="33"/>
      <c r="C13" s="34" t="s">
        <v>20</v>
      </c>
      <c r="D13" s="35" t="s">
        <v>21</v>
      </c>
      <c r="E13" s="36">
        <v>66500</v>
      </c>
      <c r="F13" s="22">
        <v>66500</v>
      </c>
      <c r="G13" s="36">
        <v>71000</v>
      </c>
      <c r="H13" s="23">
        <f>G13/E13</f>
        <v>1.0676691729323309</v>
      </c>
      <c r="I13" s="24">
        <f t="shared" si="0"/>
        <v>1.0676691729323309</v>
      </c>
    </row>
    <row r="14" spans="1:9" s="94" customFormat="1" ht="12.75">
      <c r="A14" s="80"/>
      <c r="B14" s="101" t="s">
        <v>230</v>
      </c>
      <c r="C14" s="101"/>
      <c r="D14" s="102" t="s">
        <v>237</v>
      </c>
      <c r="E14" s="82">
        <f>E15</f>
        <v>0</v>
      </c>
      <c r="F14" s="82">
        <f>F15</f>
        <v>35000</v>
      </c>
      <c r="G14" s="82">
        <f>G15</f>
        <v>0</v>
      </c>
      <c r="H14" s="23"/>
      <c r="I14" s="24">
        <f t="shared" si="0"/>
        <v>0</v>
      </c>
    </row>
    <row r="15" spans="1:9" s="14" customFormat="1" ht="38.25">
      <c r="A15" s="15"/>
      <c r="B15" s="33"/>
      <c r="C15" s="34" t="s">
        <v>221</v>
      </c>
      <c r="D15" s="45" t="s">
        <v>224</v>
      </c>
      <c r="E15" s="36">
        <v>0</v>
      </c>
      <c r="F15" s="22">
        <v>35000</v>
      </c>
      <c r="G15" s="36">
        <v>0</v>
      </c>
      <c r="H15" s="23"/>
      <c r="I15" s="24">
        <f t="shared" si="0"/>
        <v>0</v>
      </c>
    </row>
    <row r="16" spans="1:9" s="105" customFormat="1" ht="15">
      <c r="A16" s="103" t="s">
        <v>14</v>
      </c>
      <c r="B16" s="112"/>
      <c r="C16" s="112"/>
      <c r="D16" s="104" t="s">
        <v>15</v>
      </c>
      <c r="E16" s="113">
        <f aca="true" t="shared" si="1" ref="E16:G17">E17</f>
        <v>0</v>
      </c>
      <c r="F16" s="113">
        <f t="shared" si="1"/>
        <v>10539</v>
      </c>
      <c r="G16" s="113">
        <f t="shared" si="1"/>
        <v>0</v>
      </c>
      <c r="H16" s="23"/>
      <c r="I16" s="24">
        <f t="shared" si="0"/>
        <v>0</v>
      </c>
    </row>
    <row r="17" spans="1:9" s="94" customFormat="1" ht="12.75">
      <c r="A17" s="80"/>
      <c r="B17" s="101" t="s">
        <v>16</v>
      </c>
      <c r="C17" s="101"/>
      <c r="D17" s="81" t="s">
        <v>17</v>
      </c>
      <c r="E17" s="114">
        <f t="shared" si="1"/>
        <v>0</v>
      </c>
      <c r="F17" s="114">
        <f t="shared" si="1"/>
        <v>10539</v>
      </c>
      <c r="G17" s="114">
        <f t="shared" si="1"/>
        <v>0</v>
      </c>
      <c r="H17" s="23"/>
      <c r="I17" s="24">
        <f t="shared" si="0"/>
        <v>0</v>
      </c>
    </row>
    <row r="18" spans="1:9" s="14" customFormat="1" ht="12.75">
      <c r="A18" s="15"/>
      <c r="B18" s="33"/>
      <c r="C18" s="34" t="s">
        <v>26</v>
      </c>
      <c r="D18" s="44" t="s">
        <v>27</v>
      </c>
      <c r="E18" s="36">
        <v>0</v>
      </c>
      <c r="F18" s="22">
        <v>10539</v>
      </c>
      <c r="G18" s="36">
        <v>0</v>
      </c>
      <c r="H18" s="23"/>
      <c r="I18" s="24">
        <f t="shared" si="0"/>
        <v>0</v>
      </c>
    </row>
    <row r="19" spans="1:9" ht="15">
      <c r="A19" s="25">
        <v>600</v>
      </c>
      <c r="B19" s="25"/>
      <c r="C19" s="25"/>
      <c r="D19" s="37" t="s">
        <v>22</v>
      </c>
      <c r="E19" s="38">
        <f>E20</f>
        <v>130200</v>
      </c>
      <c r="F19" s="38">
        <f>F20+F27</f>
        <v>3976469</v>
      </c>
      <c r="G19" s="38">
        <f>G20</f>
        <v>0</v>
      </c>
      <c r="H19" s="83">
        <f>G19/E19</f>
        <v>0</v>
      </c>
      <c r="I19" s="13">
        <f t="shared" si="0"/>
        <v>0</v>
      </c>
    </row>
    <row r="20" spans="1:9" ht="12.75">
      <c r="A20" s="15"/>
      <c r="B20" s="16">
        <v>60014</v>
      </c>
      <c r="C20" s="16"/>
      <c r="D20" s="39" t="s">
        <v>23</v>
      </c>
      <c r="E20" s="40">
        <f>SUM(E21:E24)</f>
        <v>130200</v>
      </c>
      <c r="F20" s="40">
        <f>SUM(F21:F26)</f>
        <v>3676469</v>
      </c>
      <c r="G20" s="40">
        <f>SUM(G21:G24)</f>
        <v>0</v>
      </c>
      <c r="H20" s="83">
        <f>G20/E20</f>
        <v>0</v>
      </c>
      <c r="I20" s="20">
        <f t="shared" si="0"/>
        <v>0</v>
      </c>
    </row>
    <row r="21" spans="1:9" ht="12.75">
      <c r="A21" s="15"/>
      <c r="B21" s="15"/>
      <c r="C21" s="15" t="s">
        <v>24</v>
      </c>
      <c r="D21" s="41" t="s">
        <v>25</v>
      </c>
      <c r="E21" s="22">
        <v>130000</v>
      </c>
      <c r="F21" s="22">
        <v>0</v>
      </c>
      <c r="G21" s="22">
        <v>0</v>
      </c>
      <c r="H21" s="119">
        <f>G21/E21</f>
        <v>0</v>
      </c>
      <c r="I21" s="20"/>
    </row>
    <row r="22" spans="1:9" ht="25.5">
      <c r="A22" s="15"/>
      <c r="B22" s="15"/>
      <c r="C22" s="15" t="s">
        <v>279</v>
      </c>
      <c r="D22" s="47" t="s">
        <v>280</v>
      </c>
      <c r="E22" s="22">
        <v>0</v>
      </c>
      <c r="F22" s="22">
        <v>1830648</v>
      </c>
      <c r="G22" s="22">
        <v>0</v>
      </c>
      <c r="H22" s="83"/>
      <c r="I22" s="20">
        <f t="shared" si="0"/>
        <v>0</v>
      </c>
    </row>
    <row r="23" spans="1:9" ht="12.75">
      <c r="A23" s="15"/>
      <c r="B23" s="15"/>
      <c r="C23" s="15" t="s">
        <v>33</v>
      </c>
      <c r="D23" s="41" t="s">
        <v>61</v>
      </c>
      <c r="E23" s="22">
        <v>100</v>
      </c>
      <c r="F23" s="22">
        <v>0</v>
      </c>
      <c r="G23" s="22">
        <v>0</v>
      </c>
      <c r="H23" s="119">
        <f>G23/E23</f>
        <v>0</v>
      </c>
      <c r="I23" s="20"/>
    </row>
    <row r="24" spans="1:9" ht="12.75">
      <c r="A24" s="15"/>
      <c r="B24" s="15"/>
      <c r="C24" s="43" t="s">
        <v>26</v>
      </c>
      <c r="D24" s="44" t="s">
        <v>27</v>
      </c>
      <c r="E24" s="22">
        <v>100</v>
      </c>
      <c r="F24" s="22">
        <v>25821</v>
      </c>
      <c r="G24" s="22">
        <v>0</v>
      </c>
      <c r="H24" s="23">
        <f aca="true" t="shared" si="2" ref="H24:H32">G24/E24</f>
        <v>0</v>
      </c>
      <c r="I24" s="93">
        <f t="shared" si="0"/>
        <v>0</v>
      </c>
    </row>
    <row r="25" spans="1:9" ht="38.25">
      <c r="A25" s="15"/>
      <c r="B25" s="15"/>
      <c r="C25" s="43" t="s">
        <v>62</v>
      </c>
      <c r="D25" s="21" t="s">
        <v>63</v>
      </c>
      <c r="E25" s="22">
        <v>0</v>
      </c>
      <c r="F25" s="22">
        <v>1170000</v>
      </c>
      <c r="G25" s="22">
        <v>0</v>
      </c>
      <c r="H25" s="23"/>
      <c r="I25" s="93">
        <f t="shared" si="0"/>
        <v>0</v>
      </c>
    </row>
    <row r="26" spans="1:9" ht="48.75" customHeight="1">
      <c r="A26" s="15"/>
      <c r="B26" s="15"/>
      <c r="C26" s="15" t="s">
        <v>281</v>
      </c>
      <c r="D26" s="47" t="s">
        <v>289</v>
      </c>
      <c r="E26" s="22">
        <v>0</v>
      </c>
      <c r="F26" s="22">
        <v>650000</v>
      </c>
      <c r="G26" s="22">
        <v>0</v>
      </c>
      <c r="H26" s="23"/>
      <c r="I26" s="93">
        <f t="shared" si="0"/>
        <v>0</v>
      </c>
    </row>
    <row r="27" spans="1:9" s="94" customFormat="1" ht="18.75" customHeight="1">
      <c r="A27" s="80"/>
      <c r="B27" s="80" t="s">
        <v>282</v>
      </c>
      <c r="C27" s="80"/>
      <c r="D27" s="81" t="s">
        <v>93</v>
      </c>
      <c r="E27" s="82">
        <f>E28</f>
        <v>0</v>
      </c>
      <c r="F27" s="82">
        <f>F28</f>
        <v>300000</v>
      </c>
      <c r="G27" s="82">
        <f>G28</f>
        <v>0</v>
      </c>
      <c r="H27" s="23"/>
      <c r="I27" s="84">
        <f t="shared" si="0"/>
        <v>0</v>
      </c>
    </row>
    <row r="28" spans="1:9" ht="38.25">
      <c r="A28" s="15"/>
      <c r="B28" s="15"/>
      <c r="C28" s="15" t="s">
        <v>62</v>
      </c>
      <c r="D28" s="21" t="s">
        <v>63</v>
      </c>
      <c r="E28" s="22">
        <v>0</v>
      </c>
      <c r="F28" s="22">
        <v>300000</v>
      </c>
      <c r="G28" s="22">
        <v>0</v>
      </c>
      <c r="H28" s="23"/>
      <c r="I28" s="93">
        <f t="shared" si="0"/>
        <v>0</v>
      </c>
    </row>
    <row r="29" spans="1:9" ht="15">
      <c r="A29" s="25">
        <v>700</v>
      </c>
      <c r="B29" s="25"/>
      <c r="C29" s="25"/>
      <c r="D29" s="37" t="s">
        <v>28</v>
      </c>
      <c r="E29" s="38">
        <f>E30</f>
        <v>1870895</v>
      </c>
      <c r="F29" s="38">
        <f>F30</f>
        <v>3206815</v>
      </c>
      <c r="G29" s="38">
        <f>G30</f>
        <v>3610347</v>
      </c>
      <c r="H29" s="46">
        <f t="shared" si="2"/>
        <v>1.9297432512246813</v>
      </c>
      <c r="I29" s="13">
        <f aca="true" t="shared" si="3" ref="I29:I41">G29/F29</f>
        <v>1.125835759156671</v>
      </c>
    </row>
    <row r="30" spans="1:9" ht="12.75">
      <c r="A30" s="15"/>
      <c r="B30" s="16">
        <v>70005</v>
      </c>
      <c r="C30" s="16"/>
      <c r="D30" s="39" t="s">
        <v>29</v>
      </c>
      <c r="E30" s="40">
        <f>SUM(E31:E35)</f>
        <v>1870895</v>
      </c>
      <c r="F30" s="40">
        <f>SUM(F31:F35)</f>
        <v>3206815</v>
      </c>
      <c r="G30" s="40">
        <f>SUM(G31:G35)</f>
        <v>3610347</v>
      </c>
      <c r="H30" s="32">
        <f t="shared" si="2"/>
        <v>1.9297432512246813</v>
      </c>
      <c r="I30" s="20">
        <f t="shared" si="3"/>
        <v>1.125835759156671</v>
      </c>
    </row>
    <row r="31" spans="1:9" ht="25.5">
      <c r="A31" s="15"/>
      <c r="B31" s="15"/>
      <c r="C31" s="15" t="s">
        <v>30</v>
      </c>
      <c r="D31" s="47" t="s">
        <v>31</v>
      </c>
      <c r="E31" s="42">
        <v>347</v>
      </c>
      <c r="F31" s="22">
        <v>347</v>
      </c>
      <c r="G31" s="42">
        <v>347</v>
      </c>
      <c r="H31" s="23">
        <f t="shared" si="2"/>
        <v>1</v>
      </c>
      <c r="I31" s="24">
        <f t="shared" si="3"/>
        <v>1</v>
      </c>
    </row>
    <row r="32" spans="1:9" ht="14.25" customHeight="1">
      <c r="A32" s="15"/>
      <c r="B32" s="15"/>
      <c r="C32" s="15" t="s">
        <v>87</v>
      </c>
      <c r="D32" s="47" t="s">
        <v>88</v>
      </c>
      <c r="E32" s="42">
        <v>1320548</v>
      </c>
      <c r="F32" s="22">
        <v>2527248</v>
      </c>
      <c r="G32" s="42">
        <v>3000000</v>
      </c>
      <c r="H32" s="23">
        <f t="shared" si="2"/>
        <v>2.271784138100243</v>
      </c>
      <c r="I32" s="24">
        <f t="shared" si="3"/>
        <v>1.1870619741315453</v>
      </c>
    </row>
    <row r="33" spans="1:9" ht="14.25" customHeight="1">
      <c r="A33" s="15"/>
      <c r="B33" s="15"/>
      <c r="C33" s="43" t="s">
        <v>26</v>
      </c>
      <c r="D33" s="44" t="s">
        <v>27</v>
      </c>
      <c r="E33" s="42">
        <v>0</v>
      </c>
      <c r="F33" s="22">
        <v>1220</v>
      </c>
      <c r="G33" s="42">
        <v>0</v>
      </c>
      <c r="H33" s="23"/>
      <c r="I33" s="24">
        <f t="shared" si="3"/>
        <v>0</v>
      </c>
    </row>
    <row r="34" spans="1:9" ht="38.25">
      <c r="A34" s="15"/>
      <c r="B34" s="15"/>
      <c r="C34" s="48">
        <v>2110</v>
      </c>
      <c r="D34" s="21" t="s">
        <v>13</v>
      </c>
      <c r="E34" s="22">
        <v>70000</v>
      </c>
      <c r="F34" s="22">
        <v>158000</v>
      </c>
      <c r="G34" s="22">
        <v>90000</v>
      </c>
      <c r="H34" s="23">
        <f aca="true" t="shared" si="4" ref="H34:H40">G34/E34</f>
        <v>1.2857142857142858</v>
      </c>
      <c r="I34" s="24">
        <f t="shared" si="3"/>
        <v>0.569620253164557</v>
      </c>
    </row>
    <row r="35" spans="1:9" ht="25.5">
      <c r="A35" s="15"/>
      <c r="B35" s="15"/>
      <c r="C35" s="48" t="s">
        <v>35</v>
      </c>
      <c r="D35" s="45" t="s">
        <v>36</v>
      </c>
      <c r="E35" s="42">
        <v>480000</v>
      </c>
      <c r="F35" s="22">
        <v>520000</v>
      </c>
      <c r="G35" s="42">
        <v>520000</v>
      </c>
      <c r="H35" s="23">
        <f t="shared" si="4"/>
        <v>1.0833333333333333</v>
      </c>
      <c r="I35" s="24">
        <f t="shared" si="3"/>
        <v>1</v>
      </c>
    </row>
    <row r="36" spans="1:9" ht="15">
      <c r="A36" s="25" t="s">
        <v>37</v>
      </c>
      <c r="B36" s="25"/>
      <c r="C36" s="25"/>
      <c r="D36" s="26" t="s">
        <v>38</v>
      </c>
      <c r="E36" s="38">
        <f>E37+E39</f>
        <v>618650</v>
      </c>
      <c r="F36" s="38">
        <f>F37+F39</f>
        <v>648358</v>
      </c>
      <c r="G36" s="38">
        <f>G37+G39</f>
        <v>602690</v>
      </c>
      <c r="H36" s="46">
        <f t="shared" si="4"/>
        <v>0.9742018912147418</v>
      </c>
      <c r="I36" s="13">
        <f t="shared" si="3"/>
        <v>0.929563605292138</v>
      </c>
    </row>
    <row r="37" spans="1:9" ht="13.5" customHeight="1">
      <c r="A37" s="15"/>
      <c r="B37" s="16" t="s">
        <v>39</v>
      </c>
      <c r="C37" s="16"/>
      <c r="D37" s="17" t="s">
        <v>40</v>
      </c>
      <c r="E37" s="40">
        <f>SUM(E38:E38)</f>
        <v>192000</v>
      </c>
      <c r="F37" s="40">
        <f>SUM(F38:F38)</f>
        <v>192000</v>
      </c>
      <c r="G37" s="40">
        <f>SUM(G38:G38)</f>
        <v>142000</v>
      </c>
      <c r="H37" s="32">
        <f t="shared" si="4"/>
        <v>0.7395833333333334</v>
      </c>
      <c r="I37" s="20">
        <f t="shared" si="3"/>
        <v>0.7395833333333334</v>
      </c>
    </row>
    <row r="38" spans="1:9" ht="37.5" customHeight="1">
      <c r="A38" s="15"/>
      <c r="B38" s="15"/>
      <c r="C38" s="43">
        <v>2110</v>
      </c>
      <c r="D38" s="21" t="s">
        <v>13</v>
      </c>
      <c r="E38" s="42">
        <v>192000</v>
      </c>
      <c r="F38" s="22">
        <v>192000</v>
      </c>
      <c r="G38" s="42">
        <v>142000</v>
      </c>
      <c r="H38" s="23">
        <f t="shared" si="4"/>
        <v>0.7395833333333334</v>
      </c>
      <c r="I38" s="24">
        <f t="shared" si="3"/>
        <v>0.7395833333333334</v>
      </c>
    </row>
    <row r="39" spans="1:9" ht="12.75">
      <c r="A39" s="15"/>
      <c r="B39" s="16" t="s">
        <v>41</v>
      </c>
      <c r="C39" s="16"/>
      <c r="D39" s="17" t="s">
        <v>42</v>
      </c>
      <c r="E39" s="40">
        <f>SUM(E40:E41)</f>
        <v>426650</v>
      </c>
      <c r="F39" s="40">
        <f>SUM(F40:F41)</f>
        <v>456358</v>
      </c>
      <c r="G39" s="40">
        <f>SUM(G40:G41)</f>
        <v>460690</v>
      </c>
      <c r="H39" s="32">
        <f t="shared" si="4"/>
        <v>1.0797843665768194</v>
      </c>
      <c r="I39" s="20">
        <f t="shared" si="3"/>
        <v>1.0094925475175192</v>
      </c>
    </row>
    <row r="40" spans="1:9" ht="40.5" customHeight="1">
      <c r="A40" s="15"/>
      <c r="B40" s="15"/>
      <c r="C40" s="43">
        <v>2110</v>
      </c>
      <c r="D40" s="21" t="s">
        <v>13</v>
      </c>
      <c r="E40" s="42">
        <v>426350</v>
      </c>
      <c r="F40" s="22">
        <v>456058</v>
      </c>
      <c r="G40" s="42">
        <v>460590</v>
      </c>
      <c r="H40" s="23">
        <f t="shared" si="4"/>
        <v>1.0803096047848013</v>
      </c>
      <c r="I40" s="24">
        <f t="shared" si="3"/>
        <v>1.0099373325322656</v>
      </c>
    </row>
    <row r="41" spans="1:9" ht="25.5">
      <c r="A41" s="15"/>
      <c r="B41" s="15"/>
      <c r="C41" s="48" t="s">
        <v>35</v>
      </c>
      <c r="D41" s="45" t="s">
        <v>36</v>
      </c>
      <c r="E41" s="42">
        <v>300</v>
      </c>
      <c r="F41" s="22">
        <v>300</v>
      </c>
      <c r="G41" s="42">
        <v>100</v>
      </c>
      <c r="H41" s="23"/>
      <c r="I41" s="24">
        <f t="shared" si="3"/>
        <v>0.3333333333333333</v>
      </c>
    </row>
    <row r="42" spans="1:9" ht="15">
      <c r="A42" s="25">
        <v>750</v>
      </c>
      <c r="B42" s="25"/>
      <c r="C42" s="25"/>
      <c r="D42" s="37" t="s">
        <v>44</v>
      </c>
      <c r="E42" s="38">
        <f>E43+E45+E58</f>
        <v>3430392</v>
      </c>
      <c r="F42" s="38">
        <f>F43+F45+F58</f>
        <v>5844879</v>
      </c>
      <c r="G42" s="38">
        <f>G43+G45+G58</f>
        <v>5721682</v>
      </c>
      <c r="H42" s="46">
        <f aca="true" t="shared" si="5" ref="H42:H54">G42/E42</f>
        <v>1.667938241460451</v>
      </c>
      <c r="I42" s="13">
        <f aca="true" t="shared" si="6" ref="I42:I68">G42/F42</f>
        <v>0.9789222326073816</v>
      </c>
    </row>
    <row r="43" spans="1:9" s="14" customFormat="1" ht="12.75">
      <c r="A43" s="15"/>
      <c r="B43" s="16" t="s">
        <v>45</v>
      </c>
      <c r="C43" s="16"/>
      <c r="D43" s="39" t="s">
        <v>46</v>
      </c>
      <c r="E43" s="40">
        <f>E44</f>
        <v>364127</v>
      </c>
      <c r="F43" s="40">
        <f>F44</f>
        <v>378131</v>
      </c>
      <c r="G43" s="40">
        <f>G44</f>
        <v>375708</v>
      </c>
      <c r="H43" s="32">
        <f t="shared" si="5"/>
        <v>1.0318048373232416</v>
      </c>
      <c r="I43" s="20">
        <f t="shared" si="6"/>
        <v>0.9935921677937011</v>
      </c>
    </row>
    <row r="44" spans="1:9" s="14" customFormat="1" ht="38.25" customHeight="1">
      <c r="A44" s="15"/>
      <c r="B44" s="15"/>
      <c r="C44" s="15">
        <v>2110</v>
      </c>
      <c r="D44" s="21" t="s">
        <v>13</v>
      </c>
      <c r="E44" s="22">
        <v>364127</v>
      </c>
      <c r="F44" s="22">
        <v>378131</v>
      </c>
      <c r="G44" s="22">
        <v>375708</v>
      </c>
      <c r="H44" s="23">
        <f t="shared" si="5"/>
        <v>1.0318048373232416</v>
      </c>
      <c r="I44" s="24">
        <f t="shared" si="6"/>
        <v>0.9935921677937011</v>
      </c>
    </row>
    <row r="45" spans="1:9" ht="12.75">
      <c r="A45" s="15"/>
      <c r="B45" s="16">
        <v>75020</v>
      </c>
      <c r="C45" s="16"/>
      <c r="D45" s="39" t="s">
        <v>47</v>
      </c>
      <c r="E45" s="40">
        <f>SUM(E46:E54)</f>
        <v>3035215</v>
      </c>
      <c r="F45" s="40">
        <f>SUM(F46:F56)</f>
        <v>5435698</v>
      </c>
      <c r="G45" s="40">
        <f>SUM(G46:G57)</f>
        <v>5310974</v>
      </c>
      <c r="H45" s="32">
        <f t="shared" si="5"/>
        <v>1.7497851058327005</v>
      </c>
      <c r="I45" s="20">
        <f t="shared" si="6"/>
        <v>0.9770546487314049</v>
      </c>
    </row>
    <row r="46" spans="1:9" ht="12.75">
      <c r="A46" s="15"/>
      <c r="B46" s="15"/>
      <c r="C46" s="43" t="s">
        <v>48</v>
      </c>
      <c r="D46" s="44" t="s">
        <v>49</v>
      </c>
      <c r="E46" s="42">
        <v>2680000</v>
      </c>
      <c r="F46" s="22">
        <v>3680000</v>
      </c>
      <c r="G46" s="42">
        <v>3900000</v>
      </c>
      <c r="H46" s="23">
        <f t="shared" si="5"/>
        <v>1.455223880597015</v>
      </c>
      <c r="I46" s="24">
        <f t="shared" si="6"/>
        <v>1.059782608695652</v>
      </c>
    </row>
    <row r="47" spans="1:9" ht="51">
      <c r="A47" s="15"/>
      <c r="B47" s="15"/>
      <c r="C47" s="43" t="s">
        <v>50</v>
      </c>
      <c r="D47" s="45" t="s">
        <v>51</v>
      </c>
      <c r="E47" s="42">
        <v>50000</v>
      </c>
      <c r="F47" s="22">
        <v>50000</v>
      </c>
      <c r="G47" s="42">
        <v>50000</v>
      </c>
      <c r="H47" s="23">
        <f t="shared" si="5"/>
        <v>1</v>
      </c>
      <c r="I47" s="24">
        <f t="shared" si="6"/>
        <v>1</v>
      </c>
    </row>
    <row r="48" spans="1:9" ht="12.75">
      <c r="A48" s="15"/>
      <c r="B48" s="15"/>
      <c r="C48" s="43" t="s">
        <v>52</v>
      </c>
      <c r="D48" s="44" t="s">
        <v>53</v>
      </c>
      <c r="E48" s="42">
        <v>3000</v>
      </c>
      <c r="F48" s="22">
        <v>3000</v>
      </c>
      <c r="G48" s="42">
        <v>3000</v>
      </c>
      <c r="H48" s="23">
        <f t="shared" si="5"/>
        <v>1</v>
      </c>
      <c r="I48" s="24">
        <f t="shared" si="6"/>
        <v>1</v>
      </c>
    </row>
    <row r="49" spans="1:9" ht="12.75">
      <c r="A49" s="15"/>
      <c r="B49" s="15"/>
      <c r="C49" s="43" t="s">
        <v>87</v>
      </c>
      <c r="D49" s="45" t="s">
        <v>88</v>
      </c>
      <c r="E49" s="42">
        <v>0</v>
      </c>
      <c r="F49" s="22">
        <v>8460</v>
      </c>
      <c r="G49" s="42">
        <v>0</v>
      </c>
      <c r="H49" s="23"/>
      <c r="I49" s="24">
        <f t="shared" si="6"/>
        <v>0</v>
      </c>
    </row>
    <row r="50" spans="1:9" ht="12.75">
      <c r="A50" s="15"/>
      <c r="B50" s="15"/>
      <c r="C50" s="43" t="s">
        <v>287</v>
      </c>
      <c r="D50" s="45" t="s">
        <v>290</v>
      </c>
      <c r="E50" s="42">
        <v>0</v>
      </c>
      <c r="F50" s="22">
        <v>0</v>
      </c>
      <c r="G50" s="42">
        <v>1000</v>
      </c>
      <c r="H50" s="23"/>
      <c r="I50" s="24"/>
    </row>
    <row r="51" spans="1:9" ht="12.75">
      <c r="A51" s="15"/>
      <c r="B51" s="15"/>
      <c r="C51" s="43" t="s">
        <v>33</v>
      </c>
      <c r="D51" s="44" t="s">
        <v>34</v>
      </c>
      <c r="E51" s="42">
        <v>100641</v>
      </c>
      <c r="F51" s="22">
        <v>250000</v>
      </c>
      <c r="G51" s="42">
        <v>200000</v>
      </c>
      <c r="H51" s="23">
        <f t="shared" si="5"/>
        <v>1.9872616528055167</v>
      </c>
      <c r="I51" s="24">
        <f t="shared" si="6"/>
        <v>0.8</v>
      </c>
    </row>
    <row r="52" spans="1:9" ht="12.75">
      <c r="A52" s="15"/>
      <c r="B52" s="15"/>
      <c r="C52" s="43" t="s">
        <v>26</v>
      </c>
      <c r="D52" s="44" t="s">
        <v>27</v>
      </c>
      <c r="E52" s="42">
        <v>45000</v>
      </c>
      <c r="F52" s="22">
        <v>86244</v>
      </c>
      <c r="G52" s="42">
        <v>45000</v>
      </c>
      <c r="H52" s="23">
        <f t="shared" si="5"/>
        <v>1</v>
      </c>
      <c r="I52" s="24">
        <f t="shared" si="6"/>
        <v>0.5217754278558508</v>
      </c>
    </row>
    <row r="53" spans="1:9" ht="38.25">
      <c r="A53" s="15"/>
      <c r="B53" s="15"/>
      <c r="C53" s="43" t="s">
        <v>283</v>
      </c>
      <c r="D53" s="45" t="s">
        <v>291</v>
      </c>
      <c r="E53" s="42">
        <v>0</v>
      </c>
      <c r="F53" s="22">
        <v>50000</v>
      </c>
      <c r="G53" s="42">
        <v>0</v>
      </c>
      <c r="H53" s="23"/>
      <c r="I53" s="24">
        <f t="shared" si="6"/>
        <v>0</v>
      </c>
    </row>
    <row r="54" spans="1:9" ht="38.25">
      <c r="A54" s="15"/>
      <c r="B54" s="15"/>
      <c r="C54" s="43" t="s">
        <v>219</v>
      </c>
      <c r="D54" s="45" t="s">
        <v>220</v>
      </c>
      <c r="E54" s="42">
        <v>156574</v>
      </c>
      <c r="F54" s="22">
        <v>189374</v>
      </c>
      <c r="G54" s="42">
        <v>156574</v>
      </c>
      <c r="H54" s="23">
        <f t="shared" si="5"/>
        <v>1</v>
      </c>
      <c r="I54" s="24">
        <f t="shared" si="6"/>
        <v>0.8267977652687275</v>
      </c>
    </row>
    <row r="55" spans="1:9" ht="38.25">
      <c r="A55" s="15"/>
      <c r="B55" s="15"/>
      <c r="C55" s="43" t="s">
        <v>62</v>
      </c>
      <c r="D55" s="21" t="s">
        <v>63</v>
      </c>
      <c r="E55" s="42">
        <v>0</v>
      </c>
      <c r="F55" s="22">
        <v>1100000</v>
      </c>
      <c r="G55" s="42">
        <v>0</v>
      </c>
      <c r="H55" s="23"/>
      <c r="I55" s="24">
        <f t="shared" si="6"/>
        <v>0</v>
      </c>
    </row>
    <row r="56" spans="1:9" ht="51">
      <c r="A56" s="15"/>
      <c r="B56" s="15"/>
      <c r="C56" s="43" t="s">
        <v>284</v>
      </c>
      <c r="D56" s="45" t="s">
        <v>292</v>
      </c>
      <c r="E56" s="42">
        <v>0</v>
      </c>
      <c r="F56" s="22">
        <v>18620</v>
      </c>
      <c r="G56" s="42">
        <v>0</v>
      </c>
      <c r="H56" s="23"/>
      <c r="I56" s="24">
        <f t="shared" si="6"/>
        <v>0</v>
      </c>
    </row>
    <row r="57" spans="1:9" ht="43.5" customHeight="1">
      <c r="A57" s="15"/>
      <c r="B57" s="15"/>
      <c r="C57" s="43" t="s">
        <v>303</v>
      </c>
      <c r="D57" s="45" t="s">
        <v>304</v>
      </c>
      <c r="E57" s="42">
        <v>0</v>
      </c>
      <c r="F57" s="22">
        <v>0</v>
      </c>
      <c r="G57" s="42">
        <v>955400</v>
      </c>
      <c r="H57" s="23"/>
      <c r="I57" s="24"/>
    </row>
    <row r="58" spans="1:9" ht="15.75" customHeight="1">
      <c r="A58" s="15"/>
      <c r="B58" s="16" t="s">
        <v>56</v>
      </c>
      <c r="C58" s="16"/>
      <c r="D58" s="39" t="s">
        <v>57</v>
      </c>
      <c r="E58" s="40">
        <f>SUM(E59:E60)</f>
        <v>31050</v>
      </c>
      <c r="F58" s="40">
        <f>SUM(F59:F60)</f>
        <v>31050</v>
      </c>
      <c r="G58" s="40">
        <f>SUM(G59:G60)</f>
        <v>35000</v>
      </c>
      <c r="H58" s="32">
        <f aca="true" t="shared" si="7" ref="H58:H66">G58/E58</f>
        <v>1.1272141706924315</v>
      </c>
      <c r="I58" s="20">
        <f t="shared" si="6"/>
        <v>1.1272141706924315</v>
      </c>
    </row>
    <row r="59" spans="1:9" ht="42.75" customHeight="1">
      <c r="A59" s="15"/>
      <c r="B59" s="15"/>
      <c r="C59" s="43">
        <v>2110</v>
      </c>
      <c r="D59" s="21" t="s">
        <v>13</v>
      </c>
      <c r="E59" s="42">
        <v>21050</v>
      </c>
      <c r="F59" s="22">
        <v>21050</v>
      </c>
      <c r="G59" s="42">
        <v>23000</v>
      </c>
      <c r="H59" s="23">
        <f t="shared" si="7"/>
        <v>1.0926365795724466</v>
      </c>
      <c r="I59" s="24">
        <f t="shared" si="6"/>
        <v>1.0926365795724466</v>
      </c>
    </row>
    <row r="60" spans="1:9" ht="38.25">
      <c r="A60" s="15"/>
      <c r="B60" s="15"/>
      <c r="C60" s="43">
        <v>2120</v>
      </c>
      <c r="D60" s="45" t="s">
        <v>58</v>
      </c>
      <c r="E60" s="42">
        <v>10000</v>
      </c>
      <c r="F60" s="22">
        <v>10000</v>
      </c>
      <c r="G60" s="22">
        <v>12000</v>
      </c>
      <c r="H60" s="23">
        <f t="shared" si="7"/>
        <v>1.2</v>
      </c>
      <c r="I60" s="24">
        <f t="shared" si="6"/>
        <v>1.2</v>
      </c>
    </row>
    <row r="61" spans="1:9" ht="30">
      <c r="A61" s="25">
        <v>754</v>
      </c>
      <c r="B61" s="25"/>
      <c r="C61" s="25"/>
      <c r="D61" s="49" t="s">
        <v>59</v>
      </c>
      <c r="E61" s="38">
        <f>E62</f>
        <v>8020850</v>
      </c>
      <c r="F61" s="38">
        <f>F62</f>
        <v>8544144</v>
      </c>
      <c r="G61" s="38">
        <f>G62</f>
        <v>9810050</v>
      </c>
      <c r="H61" s="128">
        <f t="shared" si="7"/>
        <v>1.2230686273898652</v>
      </c>
      <c r="I61" s="129">
        <f t="shared" si="6"/>
        <v>1.1481606583409643</v>
      </c>
    </row>
    <row r="62" spans="1:9" ht="17.25" customHeight="1">
      <c r="A62" s="15"/>
      <c r="B62" s="16">
        <v>75411</v>
      </c>
      <c r="C62" s="16"/>
      <c r="D62" s="39" t="s">
        <v>60</v>
      </c>
      <c r="E62" s="40">
        <f>SUM(E63:E68)</f>
        <v>8020850</v>
      </c>
      <c r="F62" s="40">
        <f>SUM(F63:F68)</f>
        <v>8544144</v>
      </c>
      <c r="G62" s="40">
        <f>SUM(G63:G68)</f>
        <v>9810050</v>
      </c>
      <c r="H62" s="32">
        <f t="shared" si="7"/>
        <v>1.2230686273898652</v>
      </c>
      <c r="I62" s="20">
        <f t="shared" si="6"/>
        <v>1.1481606583409643</v>
      </c>
    </row>
    <row r="63" spans="1:9" ht="12.75">
      <c r="A63" s="15"/>
      <c r="B63" s="15"/>
      <c r="C63" s="43" t="s">
        <v>33</v>
      </c>
      <c r="D63" s="44" t="s">
        <v>61</v>
      </c>
      <c r="E63" s="42">
        <v>5200</v>
      </c>
      <c r="F63" s="22">
        <v>5200</v>
      </c>
      <c r="G63" s="42">
        <v>0</v>
      </c>
      <c r="H63" s="92">
        <f t="shared" si="7"/>
        <v>0</v>
      </c>
      <c r="I63" s="24">
        <f t="shared" si="6"/>
        <v>0</v>
      </c>
    </row>
    <row r="64" spans="1:9" ht="12.75">
      <c r="A64" s="15"/>
      <c r="B64" s="15"/>
      <c r="C64" s="43" t="s">
        <v>54</v>
      </c>
      <c r="D64" s="44" t="s">
        <v>55</v>
      </c>
      <c r="E64" s="42">
        <v>0</v>
      </c>
      <c r="F64" s="22">
        <v>60000</v>
      </c>
      <c r="G64" s="42">
        <v>0</v>
      </c>
      <c r="H64" s="92"/>
      <c r="I64" s="24">
        <f t="shared" si="6"/>
        <v>0</v>
      </c>
    </row>
    <row r="65" spans="1:9" ht="42" customHeight="1">
      <c r="A65" s="15"/>
      <c r="B65" s="15"/>
      <c r="C65" s="43">
        <v>2110</v>
      </c>
      <c r="D65" s="21" t="s">
        <v>13</v>
      </c>
      <c r="E65" s="42">
        <v>7982400</v>
      </c>
      <c r="F65" s="22">
        <v>8145694</v>
      </c>
      <c r="G65" s="42">
        <v>8826800</v>
      </c>
      <c r="H65" s="23">
        <f t="shared" si="7"/>
        <v>1.1057827219883745</v>
      </c>
      <c r="I65" s="24">
        <f t="shared" si="6"/>
        <v>1.0836154660364115</v>
      </c>
    </row>
    <row r="66" spans="1:9" ht="25.5">
      <c r="A66" s="15"/>
      <c r="B66" s="15"/>
      <c r="C66" s="43" t="s">
        <v>35</v>
      </c>
      <c r="D66" s="45" t="s">
        <v>36</v>
      </c>
      <c r="E66" s="42">
        <v>250</v>
      </c>
      <c r="F66" s="22">
        <v>250</v>
      </c>
      <c r="G66" s="42">
        <v>250</v>
      </c>
      <c r="H66" s="23">
        <f t="shared" si="7"/>
        <v>1</v>
      </c>
      <c r="I66" s="24">
        <f t="shared" si="6"/>
        <v>1</v>
      </c>
    </row>
    <row r="67" spans="1:9" ht="42" customHeight="1">
      <c r="A67" s="15"/>
      <c r="B67" s="15"/>
      <c r="C67" s="43" t="s">
        <v>62</v>
      </c>
      <c r="D67" s="21" t="s">
        <v>63</v>
      </c>
      <c r="E67" s="42">
        <v>0</v>
      </c>
      <c r="F67" s="22">
        <v>140000</v>
      </c>
      <c r="G67" s="42">
        <v>0</v>
      </c>
      <c r="H67" s="23"/>
      <c r="I67" s="24">
        <f t="shared" si="6"/>
        <v>0</v>
      </c>
    </row>
    <row r="68" spans="1:9" ht="42" customHeight="1">
      <c r="A68" s="15"/>
      <c r="B68" s="15"/>
      <c r="C68" s="43">
        <v>6410</v>
      </c>
      <c r="D68" s="21" t="s">
        <v>43</v>
      </c>
      <c r="E68" s="42">
        <v>33000</v>
      </c>
      <c r="F68" s="22">
        <v>193000</v>
      </c>
      <c r="G68" s="42">
        <v>983000</v>
      </c>
      <c r="H68" s="23">
        <f>G68/E68</f>
        <v>29.78787878787879</v>
      </c>
      <c r="I68" s="24">
        <f t="shared" si="6"/>
        <v>5.0932642487046635</v>
      </c>
    </row>
    <row r="69" spans="1:9" ht="45">
      <c r="A69" s="25" t="s">
        <v>64</v>
      </c>
      <c r="B69" s="25"/>
      <c r="C69" s="25"/>
      <c r="D69" s="26" t="s">
        <v>65</v>
      </c>
      <c r="E69" s="38">
        <f>E74</f>
        <v>19322046</v>
      </c>
      <c r="F69" s="38">
        <f>F74+F70</f>
        <v>19704146</v>
      </c>
      <c r="G69" s="38">
        <f>G74+G70</f>
        <v>22740897</v>
      </c>
      <c r="H69" s="46">
        <f aca="true" t="shared" si="8" ref="H69:H86">G69/E69</f>
        <v>1.1769404233899454</v>
      </c>
      <c r="I69" s="13">
        <f aca="true" t="shared" si="9" ref="I69:I100">G69/F69</f>
        <v>1.1541173618993688</v>
      </c>
    </row>
    <row r="70" spans="1:9" s="14" customFormat="1" ht="25.5">
      <c r="A70" s="16"/>
      <c r="B70" s="16" t="s">
        <v>285</v>
      </c>
      <c r="C70" s="16"/>
      <c r="D70" s="17" t="s">
        <v>293</v>
      </c>
      <c r="E70" s="40">
        <f>E71+E72+E73</f>
        <v>0</v>
      </c>
      <c r="F70" s="40">
        <f>F71+F72+F73</f>
        <v>132100</v>
      </c>
      <c r="G70" s="40">
        <f>G71+G72+G73</f>
        <v>131800</v>
      </c>
      <c r="H70" s="46"/>
      <c r="I70" s="20">
        <f t="shared" si="9"/>
        <v>0.9977289931869796</v>
      </c>
    </row>
    <row r="71" spans="1:9" s="117" customFormat="1" ht="25.5">
      <c r="A71" s="118"/>
      <c r="B71" s="118"/>
      <c r="C71" s="43" t="s">
        <v>286</v>
      </c>
      <c r="D71" s="121" t="s">
        <v>294</v>
      </c>
      <c r="E71" s="115">
        <v>0</v>
      </c>
      <c r="F71" s="115">
        <v>130000</v>
      </c>
      <c r="G71" s="115">
        <v>130000</v>
      </c>
      <c r="H71" s="46"/>
      <c r="I71" s="120">
        <f t="shared" si="9"/>
        <v>1</v>
      </c>
    </row>
    <row r="72" spans="1:9" s="117" customFormat="1" ht="19.5" customHeight="1">
      <c r="A72" s="118"/>
      <c r="B72" s="118"/>
      <c r="C72" s="43" t="s">
        <v>287</v>
      </c>
      <c r="D72" s="121" t="s">
        <v>290</v>
      </c>
      <c r="E72" s="115">
        <v>0</v>
      </c>
      <c r="F72" s="115">
        <v>1700</v>
      </c>
      <c r="G72" s="115">
        <v>1700</v>
      </c>
      <c r="H72" s="46"/>
      <c r="I72" s="120">
        <f t="shared" si="9"/>
        <v>1</v>
      </c>
    </row>
    <row r="73" spans="1:9" s="117" customFormat="1" ht="20.25" customHeight="1">
      <c r="A73" s="118"/>
      <c r="B73" s="118"/>
      <c r="C73" s="43" t="s">
        <v>26</v>
      </c>
      <c r="D73" s="121" t="s">
        <v>27</v>
      </c>
      <c r="E73" s="115">
        <v>0</v>
      </c>
      <c r="F73" s="115">
        <v>400</v>
      </c>
      <c r="G73" s="115">
        <v>100</v>
      </c>
      <c r="H73" s="46"/>
      <c r="I73" s="120">
        <f t="shared" si="9"/>
        <v>0.25</v>
      </c>
    </row>
    <row r="74" spans="1:9" ht="25.5">
      <c r="A74" s="15"/>
      <c r="B74" s="16" t="s">
        <v>66</v>
      </c>
      <c r="C74" s="16"/>
      <c r="D74" s="17" t="s">
        <v>67</v>
      </c>
      <c r="E74" s="40">
        <f>SUM(E75:E76)</f>
        <v>19322046</v>
      </c>
      <c r="F74" s="40">
        <f>SUM(F75:F76)</f>
        <v>19572046</v>
      </c>
      <c r="G74" s="40">
        <f>SUM(G75:G76)</f>
        <v>22609097</v>
      </c>
      <c r="H74" s="32">
        <f t="shared" si="8"/>
        <v>1.1701191995920102</v>
      </c>
      <c r="I74" s="20">
        <f t="shared" si="9"/>
        <v>1.1551728930128204</v>
      </c>
    </row>
    <row r="75" spans="1:9" ht="12.75">
      <c r="A75" s="15"/>
      <c r="B75" s="15"/>
      <c r="C75" s="15" t="s">
        <v>68</v>
      </c>
      <c r="D75" s="21" t="s">
        <v>69</v>
      </c>
      <c r="E75" s="42">
        <v>18622046</v>
      </c>
      <c r="F75" s="22">
        <v>18622046</v>
      </c>
      <c r="G75" s="22">
        <v>21709097</v>
      </c>
      <c r="H75" s="23">
        <f t="shared" si="8"/>
        <v>1.1657739971214764</v>
      </c>
      <c r="I75" s="24">
        <f t="shared" si="9"/>
        <v>1.1657739971214764</v>
      </c>
    </row>
    <row r="76" spans="1:9" ht="12.75">
      <c r="A76" s="15"/>
      <c r="B76" s="15"/>
      <c r="C76" s="15" t="s">
        <v>70</v>
      </c>
      <c r="D76" s="21" t="s">
        <v>71</v>
      </c>
      <c r="E76" s="42">
        <v>700000</v>
      </c>
      <c r="F76" s="22">
        <v>950000</v>
      </c>
      <c r="G76" s="22">
        <v>900000</v>
      </c>
      <c r="H76" s="23">
        <f t="shared" si="8"/>
        <v>1.2857142857142858</v>
      </c>
      <c r="I76" s="24">
        <f t="shared" si="9"/>
        <v>0.9473684210526315</v>
      </c>
    </row>
    <row r="77" spans="1:9" ht="15">
      <c r="A77" s="25" t="s">
        <v>72</v>
      </c>
      <c r="B77" s="25"/>
      <c r="C77" s="25"/>
      <c r="D77" s="26" t="s">
        <v>73</v>
      </c>
      <c r="E77" s="38">
        <f>E78+E80+E82</f>
        <v>36071335</v>
      </c>
      <c r="F77" s="38">
        <f>F78+F80+F82</f>
        <v>37888961</v>
      </c>
      <c r="G77" s="38">
        <f>G78+G80+G82</f>
        <v>41877100</v>
      </c>
      <c r="H77" s="46">
        <f t="shared" si="8"/>
        <v>1.1609523185099748</v>
      </c>
      <c r="I77" s="13">
        <f t="shared" si="9"/>
        <v>1.105258600255626</v>
      </c>
    </row>
    <row r="78" spans="1:9" ht="12.75" customHeight="1">
      <c r="A78" s="15"/>
      <c r="B78" s="16" t="s">
        <v>74</v>
      </c>
      <c r="C78" s="16"/>
      <c r="D78" s="17" t="s">
        <v>75</v>
      </c>
      <c r="E78" s="40">
        <f>E79</f>
        <v>29660921</v>
      </c>
      <c r="F78" s="40">
        <f>F79</f>
        <v>31466117</v>
      </c>
      <c r="G78" s="40">
        <f>G79</f>
        <v>34609164</v>
      </c>
      <c r="H78" s="32">
        <f t="shared" si="8"/>
        <v>1.1668270179472848</v>
      </c>
      <c r="I78" s="20">
        <f t="shared" si="9"/>
        <v>1.0998867130634518</v>
      </c>
    </row>
    <row r="79" spans="1:9" ht="12.75">
      <c r="A79" s="15"/>
      <c r="B79" s="15"/>
      <c r="C79" s="15" t="s">
        <v>76</v>
      </c>
      <c r="D79" s="21" t="s">
        <v>77</v>
      </c>
      <c r="E79" s="42">
        <v>29660921</v>
      </c>
      <c r="F79" s="22">
        <v>31466117</v>
      </c>
      <c r="G79" s="22">
        <v>34609164</v>
      </c>
      <c r="H79" s="23">
        <f t="shared" si="8"/>
        <v>1.1668270179472848</v>
      </c>
      <c r="I79" s="24">
        <f t="shared" si="9"/>
        <v>1.0998867130634518</v>
      </c>
    </row>
    <row r="80" spans="1:9" ht="12" customHeight="1">
      <c r="A80" s="15"/>
      <c r="B80" s="16" t="s">
        <v>78</v>
      </c>
      <c r="C80" s="16"/>
      <c r="D80" s="17" t="s">
        <v>79</v>
      </c>
      <c r="E80" s="40">
        <f>SUM(E81:E81)</f>
        <v>5767511</v>
      </c>
      <c r="F80" s="40">
        <f>SUM(F81:F81)</f>
        <v>5767511</v>
      </c>
      <c r="G80" s="40">
        <f>SUM(G81:G81)</f>
        <v>6297912</v>
      </c>
      <c r="H80" s="32">
        <f t="shared" si="8"/>
        <v>1.091963587065547</v>
      </c>
      <c r="I80" s="20">
        <f t="shared" si="9"/>
        <v>1.091963587065547</v>
      </c>
    </row>
    <row r="81" spans="1:9" ht="12.75">
      <c r="A81" s="15"/>
      <c r="B81" s="15"/>
      <c r="C81" s="15" t="s">
        <v>76</v>
      </c>
      <c r="D81" s="21" t="s">
        <v>77</v>
      </c>
      <c r="E81" s="42">
        <v>5767511</v>
      </c>
      <c r="F81" s="22">
        <v>5767511</v>
      </c>
      <c r="G81" s="22">
        <v>6297912</v>
      </c>
      <c r="H81" s="23">
        <f t="shared" si="8"/>
        <v>1.091963587065547</v>
      </c>
      <c r="I81" s="24">
        <f t="shared" si="9"/>
        <v>1.091963587065547</v>
      </c>
    </row>
    <row r="82" spans="1:9" ht="12.75">
      <c r="A82" s="15"/>
      <c r="B82" s="16" t="s">
        <v>80</v>
      </c>
      <c r="C82" s="16"/>
      <c r="D82" s="17" t="s">
        <v>81</v>
      </c>
      <c r="E82" s="40">
        <f>SUM(E83)</f>
        <v>642903</v>
      </c>
      <c r="F82" s="40">
        <f>SUM(F83)</f>
        <v>655333</v>
      </c>
      <c r="G82" s="40">
        <f>SUM(G83)</f>
        <v>970024</v>
      </c>
      <c r="H82" s="32">
        <f t="shared" si="8"/>
        <v>1.5088185931625766</v>
      </c>
      <c r="I82" s="20">
        <f t="shared" si="9"/>
        <v>1.4802001425229616</v>
      </c>
    </row>
    <row r="83" spans="1:9" ht="12.75">
      <c r="A83" s="15"/>
      <c r="B83" s="15"/>
      <c r="C83" s="15" t="s">
        <v>76</v>
      </c>
      <c r="D83" s="21" t="s">
        <v>77</v>
      </c>
      <c r="E83" s="42">
        <v>642903</v>
      </c>
      <c r="F83" s="22">
        <v>655333</v>
      </c>
      <c r="G83" s="22">
        <v>970024</v>
      </c>
      <c r="H83" s="23">
        <f t="shared" si="8"/>
        <v>1.5088185931625766</v>
      </c>
      <c r="I83" s="24">
        <f t="shared" si="9"/>
        <v>1.4802001425229616</v>
      </c>
    </row>
    <row r="84" spans="1:9" ht="15">
      <c r="A84" s="25">
        <v>801</v>
      </c>
      <c r="B84" s="25"/>
      <c r="C84" s="25"/>
      <c r="D84" s="37" t="s">
        <v>82</v>
      </c>
      <c r="E84" s="38">
        <f>SUM(E85+E91+E97+E106)</f>
        <v>283105</v>
      </c>
      <c r="F84" s="38">
        <f>SUM(F85+F91+F97+F106+F110+F108)</f>
        <v>581163</v>
      </c>
      <c r="G84" s="38">
        <f>SUM(G85+G91+G97+G106+G108+G110)</f>
        <v>400453</v>
      </c>
      <c r="H84" s="46">
        <f t="shared" si="8"/>
        <v>1.4145034527825364</v>
      </c>
      <c r="I84" s="13">
        <f t="shared" si="9"/>
        <v>0.6890545337538694</v>
      </c>
    </row>
    <row r="85" spans="1:9" ht="12.75">
      <c r="A85" s="15"/>
      <c r="B85" s="16">
        <v>80102</v>
      </c>
      <c r="C85" s="16"/>
      <c r="D85" s="39" t="s">
        <v>83</v>
      </c>
      <c r="E85" s="40">
        <f>SUM(E86:E90)</f>
        <v>75420</v>
      </c>
      <c r="F85" s="40">
        <f>SUM(F86:F90)</f>
        <v>14646</v>
      </c>
      <c r="G85" s="40">
        <f>SUM(G86:G90)</f>
        <v>10520</v>
      </c>
      <c r="H85" s="32">
        <f t="shared" si="8"/>
        <v>0.13948554760010606</v>
      </c>
      <c r="I85" s="20">
        <f t="shared" si="9"/>
        <v>0.7182848559333607</v>
      </c>
    </row>
    <row r="86" spans="1:9" ht="12.75">
      <c r="A86" s="15"/>
      <c r="B86" s="16"/>
      <c r="C86" s="15" t="s">
        <v>24</v>
      </c>
      <c r="D86" s="41" t="s">
        <v>25</v>
      </c>
      <c r="E86" s="22">
        <v>30000</v>
      </c>
      <c r="F86" s="22">
        <v>0</v>
      </c>
      <c r="G86" s="22">
        <v>0</v>
      </c>
      <c r="H86" s="92">
        <f t="shared" si="8"/>
        <v>0</v>
      </c>
      <c r="I86" s="24"/>
    </row>
    <row r="87" spans="1:10" ht="51.75" customHeight="1">
      <c r="A87" s="15"/>
      <c r="B87" s="15"/>
      <c r="C87" s="15" t="s">
        <v>50</v>
      </c>
      <c r="D87" s="47" t="s">
        <v>51</v>
      </c>
      <c r="E87" s="42">
        <v>10000</v>
      </c>
      <c r="F87" s="22">
        <v>10000</v>
      </c>
      <c r="G87" s="42">
        <v>10000</v>
      </c>
      <c r="H87" s="23">
        <f aca="true" t="shared" si="10" ref="H87:H96">G87/E87</f>
        <v>1</v>
      </c>
      <c r="I87" s="24">
        <f t="shared" si="9"/>
        <v>1</v>
      </c>
      <c r="J87" t="s">
        <v>84</v>
      </c>
    </row>
    <row r="88" spans="1:9" ht="12.75">
      <c r="A88" s="15"/>
      <c r="B88" s="15"/>
      <c r="C88" s="15" t="s">
        <v>52</v>
      </c>
      <c r="D88" s="47" t="s">
        <v>53</v>
      </c>
      <c r="E88" s="42">
        <v>35000</v>
      </c>
      <c r="F88" s="22">
        <v>0</v>
      </c>
      <c r="G88" s="42">
        <v>0</v>
      </c>
      <c r="H88" s="23">
        <f t="shared" si="10"/>
        <v>0</v>
      </c>
      <c r="I88" s="24"/>
    </row>
    <row r="89" spans="1:9" ht="12.75">
      <c r="A89" s="15"/>
      <c r="B89" s="15"/>
      <c r="C89" s="15" t="s">
        <v>33</v>
      </c>
      <c r="D89" s="41" t="s">
        <v>61</v>
      </c>
      <c r="E89" s="42">
        <v>20</v>
      </c>
      <c r="F89" s="22">
        <v>20</v>
      </c>
      <c r="G89" s="42">
        <v>20</v>
      </c>
      <c r="H89" s="23">
        <f t="shared" si="10"/>
        <v>1</v>
      </c>
      <c r="I89" s="24">
        <f t="shared" si="9"/>
        <v>1</v>
      </c>
    </row>
    <row r="90" spans="1:9" ht="12.75">
      <c r="A90" s="15"/>
      <c r="B90" s="15"/>
      <c r="C90" s="15" t="s">
        <v>26</v>
      </c>
      <c r="D90" s="41" t="s">
        <v>27</v>
      </c>
      <c r="E90" s="42">
        <v>400</v>
      </c>
      <c r="F90" s="22">
        <v>4626</v>
      </c>
      <c r="G90" s="42">
        <v>500</v>
      </c>
      <c r="H90" s="23">
        <f t="shared" si="10"/>
        <v>1.25</v>
      </c>
      <c r="I90" s="24">
        <f t="shared" si="9"/>
        <v>0.10808473843493299</v>
      </c>
    </row>
    <row r="91" spans="1:9" ht="12.75">
      <c r="A91" s="15"/>
      <c r="B91" s="16">
        <v>80120</v>
      </c>
      <c r="C91" s="16"/>
      <c r="D91" s="39" t="s">
        <v>85</v>
      </c>
      <c r="E91" s="40">
        <f>SUM(E92:E96)</f>
        <v>59489</v>
      </c>
      <c r="F91" s="40">
        <f>SUM(F92:F96)</f>
        <v>87054</v>
      </c>
      <c r="G91" s="40">
        <f>SUM(G92:G96)</f>
        <v>67760</v>
      </c>
      <c r="H91" s="32">
        <f t="shared" si="10"/>
        <v>1.139034107145859</v>
      </c>
      <c r="I91" s="20">
        <f t="shared" si="9"/>
        <v>0.7783674500884509</v>
      </c>
    </row>
    <row r="92" spans="1:9" ht="12.75">
      <c r="A92" s="15"/>
      <c r="B92" s="16"/>
      <c r="C92" s="15" t="s">
        <v>24</v>
      </c>
      <c r="D92" s="41" t="s">
        <v>25</v>
      </c>
      <c r="E92" s="22">
        <v>950</v>
      </c>
      <c r="F92" s="22">
        <v>988</v>
      </c>
      <c r="G92" s="22">
        <v>1226</v>
      </c>
      <c r="H92" s="92">
        <f t="shared" si="10"/>
        <v>1.2905263157894737</v>
      </c>
      <c r="I92" s="24">
        <f t="shared" si="9"/>
        <v>1.2408906882591093</v>
      </c>
    </row>
    <row r="93" spans="1:9" ht="51">
      <c r="A93" s="15"/>
      <c r="B93" s="15"/>
      <c r="C93" s="15" t="s">
        <v>50</v>
      </c>
      <c r="D93" s="47" t="s">
        <v>51</v>
      </c>
      <c r="E93" s="42">
        <v>27672</v>
      </c>
      <c r="F93" s="22">
        <v>32972</v>
      </c>
      <c r="G93" s="42">
        <v>35566</v>
      </c>
      <c r="H93" s="23">
        <f t="shared" si="10"/>
        <v>1.285270309337959</v>
      </c>
      <c r="I93" s="24">
        <f t="shared" si="9"/>
        <v>1.07867281329613</v>
      </c>
    </row>
    <row r="94" spans="1:9" ht="12.75">
      <c r="A94" s="15"/>
      <c r="B94" s="15"/>
      <c r="C94" s="15" t="s">
        <v>33</v>
      </c>
      <c r="D94" s="41" t="s">
        <v>61</v>
      </c>
      <c r="E94" s="42">
        <v>50</v>
      </c>
      <c r="F94" s="22">
        <v>50</v>
      </c>
      <c r="G94" s="42">
        <v>11</v>
      </c>
      <c r="H94" s="23">
        <f t="shared" si="10"/>
        <v>0.22</v>
      </c>
      <c r="I94" s="24">
        <f t="shared" si="9"/>
        <v>0.22</v>
      </c>
    </row>
    <row r="95" spans="1:9" ht="12.75">
      <c r="A95" s="15"/>
      <c r="B95" s="15"/>
      <c r="C95" s="15" t="s">
        <v>26</v>
      </c>
      <c r="D95" s="41" t="s">
        <v>27</v>
      </c>
      <c r="E95" s="42">
        <v>360</v>
      </c>
      <c r="F95" s="22">
        <v>22587</v>
      </c>
      <c r="G95" s="42">
        <v>500</v>
      </c>
      <c r="H95" s="23">
        <f t="shared" si="10"/>
        <v>1.3888888888888888</v>
      </c>
      <c r="I95" s="24">
        <f t="shared" si="9"/>
        <v>0.022136627263470137</v>
      </c>
    </row>
    <row r="96" spans="1:9" ht="38.25">
      <c r="A96" s="15"/>
      <c r="B96" s="15"/>
      <c r="C96" s="15" t="s">
        <v>219</v>
      </c>
      <c r="D96" s="45" t="s">
        <v>220</v>
      </c>
      <c r="E96" s="42">
        <v>30457</v>
      </c>
      <c r="F96" s="22">
        <v>30457</v>
      </c>
      <c r="G96" s="42">
        <v>30457</v>
      </c>
      <c r="H96" s="23">
        <f t="shared" si="10"/>
        <v>1</v>
      </c>
      <c r="I96" s="24">
        <f t="shared" si="9"/>
        <v>1</v>
      </c>
    </row>
    <row r="97" spans="1:9" ht="12.75">
      <c r="A97" s="15"/>
      <c r="B97" s="16">
        <v>80130</v>
      </c>
      <c r="C97" s="16"/>
      <c r="D97" s="39" t="s">
        <v>86</v>
      </c>
      <c r="E97" s="40">
        <f>SUM(E98:E104)</f>
        <v>146996</v>
      </c>
      <c r="F97" s="40">
        <f>SUM(F98:F105)</f>
        <v>251957</v>
      </c>
      <c r="G97" s="40">
        <f>SUM(G98:G104)</f>
        <v>123073</v>
      </c>
      <c r="H97" s="32">
        <f aca="true" t="shared" si="11" ref="H97:H107">G97/E97</f>
        <v>0.8372540749408147</v>
      </c>
      <c r="I97" s="20">
        <f t="shared" si="9"/>
        <v>0.4884682703794695</v>
      </c>
    </row>
    <row r="98" spans="1:9" ht="12.75">
      <c r="A98" s="15"/>
      <c r="B98" s="16"/>
      <c r="C98" s="15" t="s">
        <v>24</v>
      </c>
      <c r="D98" s="41" t="s">
        <v>25</v>
      </c>
      <c r="E98" s="22">
        <v>1600</v>
      </c>
      <c r="F98" s="22">
        <v>1600</v>
      </c>
      <c r="G98" s="22">
        <v>2040</v>
      </c>
      <c r="H98" s="92">
        <f t="shared" si="11"/>
        <v>1.275</v>
      </c>
      <c r="I98" s="24">
        <f t="shared" si="9"/>
        <v>1.275</v>
      </c>
    </row>
    <row r="99" spans="1:9" ht="51">
      <c r="A99" s="15"/>
      <c r="B99" s="15"/>
      <c r="C99" s="43" t="s">
        <v>50</v>
      </c>
      <c r="D99" s="45" t="s">
        <v>51</v>
      </c>
      <c r="E99" s="42">
        <v>122351</v>
      </c>
      <c r="F99" s="22">
        <v>179809</v>
      </c>
      <c r="G99" s="42">
        <v>92600</v>
      </c>
      <c r="H99" s="23">
        <f t="shared" si="11"/>
        <v>0.7568389306176492</v>
      </c>
      <c r="I99" s="24">
        <f t="shared" si="9"/>
        <v>0.5149909070180024</v>
      </c>
    </row>
    <row r="100" spans="1:9" ht="12.75">
      <c r="A100" s="15"/>
      <c r="B100" s="15"/>
      <c r="C100" s="43" t="s">
        <v>52</v>
      </c>
      <c r="D100" s="45" t="s">
        <v>53</v>
      </c>
      <c r="E100" s="42">
        <v>12500</v>
      </c>
      <c r="F100" s="22">
        <v>15000</v>
      </c>
      <c r="G100" s="42">
        <v>7200</v>
      </c>
      <c r="H100" s="23">
        <f t="shared" si="11"/>
        <v>0.576</v>
      </c>
      <c r="I100" s="24">
        <f t="shared" si="9"/>
        <v>0.48</v>
      </c>
    </row>
    <row r="101" spans="1:9" ht="15.75" customHeight="1">
      <c r="A101" s="15"/>
      <c r="B101" s="15"/>
      <c r="C101" s="43" t="s">
        <v>32</v>
      </c>
      <c r="D101" s="45" t="s">
        <v>228</v>
      </c>
      <c r="E101" s="42">
        <v>5000</v>
      </c>
      <c r="F101" s="22">
        <v>5000</v>
      </c>
      <c r="G101" s="42">
        <v>3000</v>
      </c>
      <c r="H101" s="23">
        <f t="shared" si="11"/>
        <v>0.6</v>
      </c>
      <c r="I101" s="24">
        <f aca="true" t="shared" si="12" ref="I101:I121">G101/F101</f>
        <v>0.6</v>
      </c>
    </row>
    <row r="102" spans="1:9" ht="15.75" customHeight="1">
      <c r="A102" s="15"/>
      <c r="B102" s="15"/>
      <c r="C102" s="43" t="s">
        <v>87</v>
      </c>
      <c r="D102" s="45" t="s">
        <v>88</v>
      </c>
      <c r="E102" s="42">
        <v>360</v>
      </c>
      <c r="F102" s="22">
        <v>9312</v>
      </c>
      <c r="G102" s="42">
        <v>8952</v>
      </c>
      <c r="H102" s="23">
        <f t="shared" si="11"/>
        <v>24.866666666666667</v>
      </c>
      <c r="I102" s="24">
        <f t="shared" si="12"/>
        <v>0.961340206185567</v>
      </c>
    </row>
    <row r="103" spans="1:9" ht="12.75">
      <c r="A103" s="15"/>
      <c r="B103" s="15"/>
      <c r="C103" s="43" t="s">
        <v>33</v>
      </c>
      <c r="D103" s="44" t="s">
        <v>61</v>
      </c>
      <c r="E103" s="42">
        <v>265</v>
      </c>
      <c r="F103" s="22">
        <v>265</v>
      </c>
      <c r="G103" s="42">
        <v>265</v>
      </c>
      <c r="H103" s="23">
        <f t="shared" si="11"/>
        <v>1</v>
      </c>
      <c r="I103" s="24">
        <f t="shared" si="12"/>
        <v>1</v>
      </c>
    </row>
    <row r="104" spans="1:9" ht="12.75">
      <c r="A104" s="15"/>
      <c r="B104" s="15"/>
      <c r="C104" s="43" t="s">
        <v>26</v>
      </c>
      <c r="D104" s="44" t="s">
        <v>27</v>
      </c>
      <c r="E104" s="42">
        <v>4920</v>
      </c>
      <c r="F104" s="22">
        <v>35711</v>
      </c>
      <c r="G104" s="42">
        <v>9016</v>
      </c>
      <c r="H104" s="23">
        <f t="shared" si="11"/>
        <v>1.832520325203252</v>
      </c>
      <c r="I104" s="24">
        <f t="shared" si="12"/>
        <v>0.2524712273529165</v>
      </c>
    </row>
    <row r="105" spans="1:9" ht="25.5">
      <c r="A105" s="15"/>
      <c r="B105" s="15"/>
      <c r="C105" s="43" t="s">
        <v>247</v>
      </c>
      <c r="D105" s="47" t="s">
        <v>249</v>
      </c>
      <c r="E105" s="42">
        <v>0</v>
      </c>
      <c r="F105" s="22">
        <v>5260</v>
      </c>
      <c r="G105" s="42">
        <v>0</v>
      </c>
      <c r="H105" s="23"/>
      <c r="I105" s="24">
        <f t="shared" si="12"/>
        <v>0</v>
      </c>
    </row>
    <row r="106" spans="1:9" ht="12.75">
      <c r="A106" s="15"/>
      <c r="B106" s="16" t="s">
        <v>89</v>
      </c>
      <c r="C106" s="16"/>
      <c r="D106" s="50" t="s">
        <v>90</v>
      </c>
      <c r="E106" s="40">
        <f>SUM(E107:E107)</f>
        <v>1200</v>
      </c>
      <c r="F106" s="40">
        <f>SUM(F107:F107)</f>
        <v>1200</v>
      </c>
      <c r="G106" s="40">
        <f>SUM(G107:G107)</f>
        <v>1200</v>
      </c>
      <c r="H106" s="83">
        <f t="shared" si="11"/>
        <v>1</v>
      </c>
      <c r="I106" s="84">
        <f t="shared" si="12"/>
        <v>1</v>
      </c>
    </row>
    <row r="107" spans="1:9" ht="12.75">
      <c r="A107" s="15"/>
      <c r="B107" s="15"/>
      <c r="C107" s="43" t="s">
        <v>32</v>
      </c>
      <c r="D107" s="45" t="s">
        <v>91</v>
      </c>
      <c r="E107" s="42">
        <v>1200</v>
      </c>
      <c r="F107" s="22">
        <v>1200</v>
      </c>
      <c r="G107" s="42">
        <v>1200</v>
      </c>
      <c r="H107" s="23">
        <f t="shared" si="11"/>
        <v>1</v>
      </c>
      <c r="I107" s="24">
        <f t="shared" si="12"/>
        <v>1</v>
      </c>
    </row>
    <row r="108" spans="1:9" s="94" customFormat="1" ht="12.75">
      <c r="A108" s="80"/>
      <c r="B108" s="80" t="s">
        <v>264</v>
      </c>
      <c r="C108" s="80"/>
      <c r="D108" s="81" t="s">
        <v>265</v>
      </c>
      <c r="E108" s="82">
        <f>E109</f>
        <v>0</v>
      </c>
      <c r="F108" s="82">
        <f>F109</f>
        <v>186500</v>
      </c>
      <c r="G108" s="82">
        <f>G109</f>
        <v>197900</v>
      </c>
      <c r="H108" s="23"/>
      <c r="I108" s="24">
        <f t="shared" si="12"/>
        <v>1.0611260053619302</v>
      </c>
    </row>
    <row r="109" spans="1:9" ht="12.75">
      <c r="A109" s="15"/>
      <c r="B109" s="15"/>
      <c r="C109" s="43" t="s">
        <v>52</v>
      </c>
      <c r="D109" s="45" t="s">
        <v>53</v>
      </c>
      <c r="E109" s="42">
        <v>0</v>
      </c>
      <c r="F109" s="22">
        <v>186500</v>
      </c>
      <c r="G109" s="42">
        <v>197900</v>
      </c>
      <c r="H109" s="23"/>
      <c r="I109" s="24">
        <f t="shared" si="12"/>
        <v>1.0611260053619302</v>
      </c>
    </row>
    <row r="110" spans="1:9" s="94" customFormat="1" ht="12.75">
      <c r="A110" s="80"/>
      <c r="B110" s="80" t="s">
        <v>92</v>
      </c>
      <c r="C110" s="80"/>
      <c r="D110" s="81" t="s">
        <v>93</v>
      </c>
      <c r="E110" s="82">
        <f>E111</f>
        <v>0</v>
      </c>
      <c r="F110" s="82">
        <f>F111</f>
        <v>39806</v>
      </c>
      <c r="G110" s="82">
        <f>G111</f>
        <v>0</v>
      </c>
      <c r="H110" s="23"/>
      <c r="I110" s="24">
        <f t="shared" si="12"/>
        <v>0</v>
      </c>
    </row>
    <row r="111" spans="1:9" ht="25.5">
      <c r="A111" s="15"/>
      <c r="B111" s="15"/>
      <c r="C111" s="43" t="s">
        <v>94</v>
      </c>
      <c r="D111" s="45" t="s">
        <v>95</v>
      </c>
      <c r="E111" s="42">
        <v>0</v>
      </c>
      <c r="F111" s="22">
        <v>39806</v>
      </c>
      <c r="G111" s="42">
        <v>0</v>
      </c>
      <c r="H111" s="23"/>
      <c r="I111" s="24">
        <f t="shared" si="12"/>
        <v>0</v>
      </c>
    </row>
    <row r="112" spans="1:9" ht="15" customHeight="1">
      <c r="A112" s="25" t="s">
        <v>96</v>
      </c>
      <c r="B112" s="25"/>
      <c r="C112" s="25"/>
      <c r="D112" s="37" t="s">
        <v>97</v>
      </c>
      <c r="E112" s="38">
        <f>SUM(E113+E115)</f>
        <v>3073200</v>
      </c>
      <c r="F112" s="38">
        <f>SUM(F113+F115)</f>
        <v>3043790</v>
      </c>
      <c r="G112" s="38">
        <f>SUM(G113+G115)</f>
        <v>3187650</v>
      </c>
      <c r="H112" s="46">
        <f aca="true" t="shared" si="13" ref="H112:H120">G112/E112</f>
        <v>1.0372413119875048</v>
      </c>
      <c r="I112" s="13">
        <f t="shared" si="12"/>
        <v>1.0472634445871758</v>
      </c>
    </row>
    <row r="113" spans="1:9" ht="15">
      <c r="A113" s="15"/>
      <c r="B113" s="16" t="s">
        <v>98</v>
      </c>
      <c r="C113" s="16"/>
      <c r="D113" s="50" t="s">
        <v>99</v>
      </c>
      <c r="E113" s="40">
        <f>SUM(E114:E114)</f>
        <v>0</v>
      </c>
      <c r="F113" s="40">
        <f>SUM(F114:F114)</f>
        <v>10000</v>
      </c>
      <c r="G113" s="40">
        <f>SUM(G114:G114)</f>
        <v>0</v>
      </c>
      <c r="H113" s="46"/>
      <c r="I113" s="20">
        <f t="shared" si="12"/>
        <v>0</v>
      </c>
    </row>
    <row r="114" spans="1:9" ht="38.25">
      <c r="A114" s="15"/>
      <c r="B114" s="15"/>
      <c r="C114" s="43" t="s">
        <v>281</v>
      </c>
      <c r="D114" s="47" t="s">
        <v>289</v>
      </c>
      <c r="E114" s="42">
        <v>0</v>
      </c>
      <c r="F114" s="22">
        <v>10000</v>
      </c>
      <c r="G114" s="42">
        <v>0</v>
      </c>
      <c r="H114" s="46"/>
      <c r="I114" s="120">
        <f t="shared" si="12"/>
        <v>0</v>
      </c>
    </row>
    <row r="115" spans="1:9" ht="38.25">
      <c r="A115" s="15"/>
      <c r="B115" s="16" t="s">
        <v>100</v>
      </c>
      <c r="C115" s="16"/>
      <c r="D115" s="50" t="s">
        <v>101</v>
      </c>
      <c r="E115" s="40">
        <f>SUM(E116:E117)</f>
        <v>3073200</v>
      </c>
      <c r="F115" s="40">
        <f>SUM(F116:F117)</f>
        <v>3033790</v>
      </c>
      <c r="G115" s="40">
        <f>SUM(G116:G117)</f>
        <v>3187650</v>
      </c>
      <c r="H115" s="32">
        <f t="shared" si="13"/>
        <v>1.0372413119875048</v>
      </c>
      <c r="I115" s="20">
        <f t="shared" si="12"/>
        <v>1.0507154417411884</v>
      </c>
    </row>
    <row r="116" spans="1:9" ht="12.75">
      <c r="A116" s="15"/>
      <c r="B116" s="16"/>
      <c r="C116" s="43" t="s">
        <v>26</v>
      </c>
      <c r="D116" s="44" t="s">
        <v>27</v>
      </c>
      <c r="E116" s="42">
        <v>0</v>
      </c>
      <c r="F116" s="22">
        <v>10638</v>
      </c>
      <c r="G116" s="42">
        <v>0</v>
      </c>
      <c r="H116" s="32"/>
      <c r="I116" s="93"/>
    </row>
    <row r="117" spans="1:9" ht="41.25" customHeight="1">
      <c r="A117" s="15"/>
      <c r="B117" s="15"/>
      <c r="C117" s="43">
        <v>2110</v>
      </c>
      <c r="D117" s="21" t="s">
        <v>13</v>
      </c>
      <c r="E117" s="42">
        <v>3073200</v>
      </c>
      <c r="F117" s="22">
        <v>3023152</v>
      </c>
      <c r="G117" s="42">
        <v>3187650</v>
      </c>
      <c r="H117" s="23">
        <f t="shared" si="13"/>
        <v>1.0372413119875048</v>
      </c>
      <c r="I117" s="24">
        <f t="shared" si="12"/>
        <v>1.0544127453730412</v>
      </c>
    </row>
    <row r="118" spans="1:9" ht="15">
      <c r="A118" s="25" t="s">
        <v>102</v>
      </c>
      <c r="B118" s="25"/>
      <c r="C118" s="25"/>
      <c r="D118" s="37" t="s">
        <v>103</v>
      </c>
      <c r="E118" s="38">
        <f>SUM(E119+E125+E133+E135+E138)</f>
        <v>9757350</v>
      </c>
      <c r="F118" s="38">
        <f>SUM(F119+F125+F133+F135+F138)</f>
        <v>10360787</v>
      </c>
      <c r="G118" s="38">
        <f>SUM(G119+G125+G133+G135+G138)</f>
        <v>10424693</v>
      </c>
      <c r="H118" s="46">
        <f t="shared" si="13"/>
        <v>1.0683938774359842</v>
      </c>
      <c r="I118" s="13">
        <f t="shared" si="12"/>
        <v>1.0061680642599833</v>
      </c>
    </row>
    <row r="119" spans="1:9" ht="12.75">
      <c r="A119" s="15"/>
      <c r="B119" s="16" t="s">
        <v>104</v>
      </c>
      <c r="C119" s="16"/>
      <c r="D119" s="39" t="s">
        <v>105</v>
      </c>
      <c r="E119" s="40">
        <f>SUM(E120:E124)</f>
        <v>913958</v>
      </c>
      <c r="F119" s="40">
        <f>SUM(F120:F124)</f>
        <v>911749</v>
      </c>
      <c r="G119" s="40">
        <f>SUM(G120:G124)</f>
        <v>817233</v>
      </c>
      <c r="H119" s="32">
        <f t="shared" si="13"/>
        <v>0.8941690974858801</v>
      </c>
      <c r="I119" s="20">
        <f t="shared" si="12"/>
        <v>0.8963355046180473</v>
      </c>
    </row>
    <row r="120" spans="1:9" ht="12.75">
      <c r="A120" s="15"/>
      <c r="B120" s="15"/>
      <c r="C120" s="43" t="s">
        <v>33</v>
      </c>
      <c r="D120" s="44" t="s">
        <v>61</v>
      </c>
      <c r="E120" s="42">
        <v>30</v>
      </c>
      <c r="F120" s="22">
        <v>30</v>
      </c>
      <c r="G120" s="42">
        <v>30</v>
      </c>
      <c r="H120" s="23">
        <f t="shared" si="13"/>
        <v>1</v>
      </c>
      <c r="I120" s="24">
        <f t="shared" si="12"/>
        <v>1</v>
      </c>
    </row>
    <row r="121" spans="1:9" ht="12.75">
      <c r="A121" s="15"/>
      <c r="B121" s="15"/>
      <c r="C121" s="43" t="s">
        <v>54</v>
      </c>
      <c r="D121" s="44" t="s">
        <v>55</v>
      </c>
      <c r="E121" s="42">
        <v>0</v>
      </c>
      <c r="F121" s="22">
        <v>42515</v>
      </c>
      <c r="G121" s="42">
        <v>0</v>
      </c>
      <c r="H121" s="23"/>
      <c r="I121" s="24">
        <f t="shared" si="12"/>
        <v>0</v>
      </c>
    </row>
    <row r="122" spans="1:9" ht="12.75">
      <c r="A122" s="15"/>
      <c r="B122" s="15"/>
      <c r="C122" s="43" t="s">
        <v>26</v>
      </c>
      <c r="D122" s="44" t="s">
        <v>27</v>
      </c>
      <c r="E122" s="42">
        <v>13300</v>
      </c>
      <c r="F122" s="22">
        <v>13300</v>
      </c>
      <c r="G122" s="42">
        <v>13250</v>
      </c>
      <c r="H122" s="23">
        <f aca="true" t="shared" si="14" ref="H122:H137">G122/E122</f>
        <v>0.9962406015037594</v>
      </c>
      <c r="I122" s="24">
        <f aca="true" t="shared" si="15" ref="I122:I161">G122/F122</f>
        <v>0.9962406015037594</v>
      </c>
    </row>
    <row r="123" spans="1:9" ht="25.5">
      <c r="A123" s="15"/>
      <c r="B123" s="15"/>
      <c r="C123" s="43" t="s">
        <v>94</v>
      </c>
      <c r="D123" s="45" t="s">
        <v>95</v>
      </c>
      <c r="E123" s="42">
        <v>0</v>
      </c>
      <c r="F123" s="22">
        <v>28000</v>
      </c>
      <c r="G123" s="22">
        <v>0</v>
      </c>
      <c r="H123" s="23"/>
      <c r="I123" s="24">
        <f t="shared" si="15"/>
        <v>0</v>
      </c>
    </row>
    <row r="124" spans="1:9" ht="25.5">
      <c r="A124" s="15"/>
      <c r="B124" s="15"/>
      <c r="C124" s="43" t="s">
        <v>106</v>
      </c>
      <c r="D124" s="45" t="s">
        <v>107</v>
      </c>
      <c r="E124" s="42">
        <v>900628</v>
      </c>
      <c r="F124" s="22">
        <v>827904</v>
      </c>
      <c r="G124" s="42">
        <v>803953</v>
      </c>
      <c r="H124" s="23">
        <f t="shared" si="14"/>
        <v>0.8926582340322531</v>
      </c>
      <c r="I124" s="24">
        <f t="shared" si="15"/>
        <v>0.9710703173314781</v>
      </c>
    </row>
    <row r="125" spans="1:9" ht="12.75" customHeight="1">
      <c r="A125" s="15"/>
      <c r="B125" s="16" t="s">
        <v>108</v>
      </c>
      <c r="C125" s="16"/>
      <c r="D125" s="39" t="s">
        <v>109</v>
      </c>
      <c r="E125" s="40">
        <f>SUM(E126:E132)</f>
        <v>8141378</v>
      </c>
      <c r="F125" s="40">
        <f>SUM(F126:F132)</f>
        <v>8737421</v>
      </c>
      <c r="G125" s="40">
        <f>SUM(G126:G132)</f>
        <v>9005934</v>
      </c>
      <c r="H125" s="32">
        <f t="shared" si="14"/>
        <v>1.1061928336947382</v>
      </c>
      <c r="I125" s="20">
        <f t="shared" si="15"/>
        <v>1.0307313794310702</v>
      </c>
    </row>
    <row r="126" spans="1:9" ht="51">
      <c r="A126" s="15"/>
      <c r="B126" s="15"/>
      <c r="C126" s="43" t="s">
        <v>50</v>
      </c>
      <c r="D126" s="45" t="s">
        <v>51</v>
      </c>
      <c r="E126" s="42">
        <v>24460</v>
      </c>
      <c r="F126" s="22">
        <v>24460</v>
      </c>
      <c r="G126" s="42">
        <v>28760</v>
      </c>
      <c r="H126" s="23">
        <f t="shared" si="14"/>
        <v>1.1757972199509403</v>
      </c>
      <c r="I126" s="24">
        <f t="shared" si="15"/>
        <v>1.1757972199509403</v>
      </c>
    </row>
    <row r="127" spans="1:9" ht="12.75">
      <c r="A127" s="15"/>
      <c r="B127" s="15"/>
      <c r="C127" s="43" t="s">
        <v>52</v>
      </c>
      <c r="D127" s="44" t="s">
        <v>53</v>
      </c>
      <c r="E127" s="42">
        <v>4014000</v>
      </c>
      <c r="F127" s="22">
        <v>4500700</v>
      </c>
      <c r="G127" s="42">
        <v>5082800</v>
      </c>
      <c r="H127" s="23">
        <f t="shared" si="14"/>
        <v>1.266268061783757</v>
      </c>
      <c r="I127" s="24">
        <f t="shared" si="15"/>
        <v>1.1293354367098452</v>
      </c>
    </row>
    <row r="128" spans="1:9" ht="12.75">
      <c r="A128" s="15"/>
      <c r="B128" s="15"/>
      <c r="C128" s="43" t="s">
        <v>33</v>
      </c>
      <c r="D128" s="44" t="s">
        <v>61</v>
      </c>
      <c r="E128" s="42">
        <v>100</v>
      </c>
      <c r="F128" s="22">
        <v>100</v>
      </c>
      <c r="G128" s="42">
        <v>100</v>
      </c>
      <c r="H128" s="23">
        <f t="shared" si="14"/>
        <v>1</v>
      </c>
      <c r="I128" s="24">
        <f t="shared" si="15"/>
        <v>1</v>
      </c>
    </row>
    <row r="129" spans="1:9" ht="12.75">
      <c r="A129" s="15"/>
      <c r="B129" s="15"/>
      <c r="C129" s="43" t="s">
        <v>54</v>
      </c>
      <c r="D129" s="44" t="s">
        <v>55</v>
      </c>
      <c r="E129" s="42">
        <v>0</v>
      </c>
      <c r="F129" s="22">
        <v>10100</v>
      </c>
      <c r="G129" s="42">
        <v>0</v>
      </c>
      <c r="H129" s="23"/>
      <c r="I129" s="24">
        <f t="shared" si="15"/>
        <v>0</v>
      </c>
    </row>
    <row r="130" spans="1:9" ht="12.75">
      <c r="A130" s="15"/>
      <c r="B130" s="15"/>
      <c r="C130" s="43" t="s">
        <v>26</v>
      </c>
      <c r="D130" s="44" t="s">
        <v>27</v>
      </c>
      <c r="E130" s="42">
        <v>5600</v>
      </c>
      <c r="F130" s="22">
        <v>17300</v>
      </c>
      <c r="G130" s="42">
        <v>18100</v>
      </c>
      <c r="H130" s="23">
        <f t="shared" si="14"/>
        <v>3.232142857142857</v>
      </c>
      <c r="I130" s="24">
        <f t="shared" si="15"/>
        <v>1.046242774566474</v>
      </c>
    </row>
    <row r="131" spans="1:9" ht="25.5">
      <c r="A131" s="15"/>
      <c r="B131" s="15"/>
      <c r="C131" s="43">
        <v>2130</v>
      </c>
      <c r="D131" s="45" t="s">
        <v>95</v>
      </c>
      <c r="E131" s="42">
        <v>4097218</v>
      </c>
      <c r="F131" s="22">
        <v>4148261</v>
      </c>
      <c r="G131" s="22">
        <v>3876174</v>
      </c>
      <c r="H131" s="23">
        <f t="shared" si="14"/>
        <v>0.9460502223703986</v>
      </c>
      <c r="I131" s="24">
        <f t="shared" si="15"/>
        <v>0.9344093826304565</v>
      </c>
    </row>
    <row r="132" spans="1:9" ht="25.5">
      <c r="A132" s="15"/>
      <c r="B132" s="15"/>
      <c r="C132" s="43" t="s">
        <v>248</v>
      </c>
      <c r="D132" s="45" t="s">
        <v>250</v>
      </c>
      <c r="E132" s="42">
        <v>0</v>
      </c>
      <c r="F132" s="22">
        <v>36500</v>
      </c>
      <c r="G132" s="22">
        <v>0</v>
      </c>
      <c r="H132" s="23"/>
      <c r="I132" s="24">
        <f t="shared" si="15"/>
        <v>0</v>
      </c>
    </row>
    <row r="133" spans="1:9" ht="12.75">
      <c r="A133" s="15"/>
      <c r="B133" s="16" t="s">
        <v>110</v>
      </c>
      <c r="C133" s="16"/>
      <c r="D133" s="50" t="s">
        <v>111</v>
      </c>
      <c r="E133" s="40">
        <f>E134</f>
        <v>435367</v>
      </c>
      <c r="F133" s="40">
        <f>F134</f>
        <v>435367</v>
      </c>
      <c r="G133" s="40">
        <f>G134</f>
        <v>317160</v>
      </c>
      <c r="H133" s="32">
        <f t="shared" si="14"/>
        <v>0.728488838152639</v>
      </c>
      <c r="I133" s="20">
        <f t="shared" si="15"/>
        <v>0.728488838152639</v>
      </c>
    </row>
    <row r="134" spans="1:9" ht="38.25" customHeight="1">
      <c r="A134" s="15"/>
      <c r="B134" s="15"/>
      <c r="C134" s="43">
        <v>2110</v>
      </c>
      <c r="D134" s="21" t="s">
        <v>13</v>
      </c>
      <c r="E134" s="42">
        <v>435367</v>
      </c>
      <c r="F134" s="22">
        <v>435367</v>
      </c>
      <c r="G134" s="42">
        <v>317160</v>
      </c>
      <c r="H134" s="23">
        <f t="shared" si="14"/>
        <v>0.728488838152639</v>
      </c>
      <c r="I134" s="24">
        <f t="shared" si="15"/>
        <v>0.728488838152639</v>
      </c>
    </row>
    <row r="135" spans="1:9" ht="12.75">
      <c r="A135" s="15"/>
      <c r="B135" s="16" t="s">
        <v>112</v>
      </c>
      <c r="C135" s="16"/>
      <c r="D135" s="17" t="s">
        <v>113</v>
      </c>
      <c r="E135" s="40">
        <f>SUM(E136:E137)</f>
        <v>266647</v>
      </c>
      <c r="F135" s="40">
        <f>SUM(F136:F137)</f>
        <v>252250</v>
      </c>
      <c r="G135" s="40">
        <f>SUM(G136:G137)</f>
        <v>284366</v>
      </c>
      <c r="H135" s="32">
        <f t="shared" si="14"/>
        <v>1.0664511507723695</v>
      </c>
      <c r="I135" s="20">
        <f t="shared" si="15"/>
        <v>1.1273181367690783</v>
      </c>
    </row>
    <row r="136" spans="1:9" ht="12.75">
      <c r="A136" s="15"/>
      <c r="B136" s="15"/>
      <c r="C136" s="43" t="s">
        <v>26</v>
      </c>
      <c r="D136" s="21" t="s">
        <v>27</v>
      </c>
      <c r="E136" s="42">
        <v>15000</v>
      </c>
      <c r="F136" s="22">
        <v>15000</v>
      </c>
      <c r="G136" s="42">
        <v>15000</v>
      </c>
      <c r="H136" s="23">
        <f t="shared" si="14"/>
        <v>1</v>
      </c>
      <c r="I136" s="24">
        <f t="shared" si="15"/>
        <v>1</v>
      </c>
    </row>
    <row r="137" spans="1:9" ht="25.5">
      <c r="A137" s="15"/>
      <c r="B137" s="15"/>
      <c r="C137" s="43" t="s">
        <v>106</v>
      </c>
      <c r="D137" s="21" t="s">
        <v>114</v>
      </c>
      <c r="E137" s="42">
        <v>251647</v>
      </c>
      <c r="F137" s="22">
        <v>237250</v>
      </c>
      <c r="G137" s="42">
        <v>269366</v>
      </c>
      <c r="H137" s="23">
        <f t="shared" si="14"/>
        <v>1.0704121249210203</v>
      </c>
      <c r="I137" s="24">
        <f t="shared" si="15"/>
        <v>1.135367755532139</v>
      </c>
    </row>
    <row r="138" spans="1:9" ht="12.75">
      <c r="A138" s="15"/>
      <c r="B138" s="80" t="s">
        <v>198</v>
      </c>
      <c r="C138" s="80"/>
      <c r="D138" s="85" t="s">
        <v>199</v>
      </c>
      <c r="E138" s="40">
        <f>SUM(E140:E140)</f>
        <v>0</v>
      </c>
      <c r="F138" s="40">
        <f>SUM(F139:F140)</f>
        <v>24000</v>
      </c>
      <c r="G138" s="40">
        <f>SUM(G140:G140)</f>
        <v>0</v>
      </c>
      <c r="H138" s="83"/>
      <c r="I138" s="84">
        <f t="shared" si="15"/>
        <v>0</v>
      </c>
    </row>
    <row r="139" spans="1:9" s="117" customFormat="1" ht="38.25">
      <c r="A139" s="118"/>
      <c r="B139" s="118"/>
      <c r="C139" s="118" t="s">
        <v>288</v>
      </c>
      <c r="D139" s="121" t="s">
        <v>295</v>
      </c>
      <c r="E139" s="115">
        <v>0</v>
      </c>
      <c r="F139" s="115">
        <v>18000</v>
      </c>
      <c r="G139" s="115">
        <v>0</v>
      </c>
      <c r="H139" s="119"/>
      <c r="I139" s="120"/>
    </row>
    <row r="140" spans="1:9" ht="28.5" customHeight="1">
      <c r="A140" s="15"/>
      <c r="B140" s="15"/>
      <c r="C140" s="43" t="s">
        <v>94</v>
      </c>
      <c r="D140" s="45" t="s">
        <v>95</v>
      </c>
      <c r="E140" s="42">
        <v>0</v>
      </c>
      <c r="F140" s="22">
        <v>6000</v>
      </c>
      <c r="G140" s="22">
        <v>0</v>
      </c>
      <c r="H140" s="23"/>
      <c r="I140" s="24">
        <f t="shared" si="15"/>
        <v>0</v>
      </c>
    </row>
    <row r="141" spans="1:10" ht="15">
      <c r="A141" s="25" t="s">
        <v>115</v>
      </c>
      <c r="B141" s="25"/>
      <c r="C141" s="25"/>
      <c r="D141" s="37" t="s">
        <v>116</v>
      </c>
      <c r="E141" s="38">
        <f>SUM(E147+E144+E142+E152)</f>
        <v>959922</v>
      </c>
      <c r="F141" s="38">
        <f>SUM(F147+F144+F142+F152)</f>
        <v>1290737</v>
      </c>
      <c r="G141" s="38">
        <f>SUM(G147+G144+G142+G152)</f>
        <v>1068886</v>
      </c>
      <c r="H141" s="32">
        <f aca="true" t="shared" si="16" ref="H141:H161">G141/E141</f>
        <v>1.1135133896295741</v>
      </c>
      <c r="I141" s="20">
        <f t="shared" si="15"/>
        <v>0.8281206783411338</v>
      </c>
      <c r="J141" s="51"/>
    </row>
    <row r="142" spans="1:10" ht="25.5">
      <c r="A142" s="25"/>
      <c r="B142" s="16" t="s">
        <v>234</v>
      </c>
      <c r="C142" s="25"/>
      <c r="D142" s="50" t="s">
        <v>240</v>
      </c>
      <c r="E142" s="38">
        <f>E143</f>
        <v>16284</v>
      </c>
      <c r="F142" s="38">
        <f>F143</f>
        <v>21593</v>
      </c>
      <c r="G142" s="38">
        <f>G143</f>
        <v>0</v>
      </c>
      <c r="H142" s="32"/>
      <c r="I142" s="20">
        <f t="shared" si="15"/>
        <v>0</v>
      </c>
      <c r="J142" s="51"/>
    </row>
    <row r="143" spans="1:10" ht="25.5">
      <c r="A143" s="25"/>
      <c r="B143" s="25"/>
      <c r="C143" s="43" t="s">
        <v>106</v>
      </c>
      <c r="D143" s="21" t="s">
        <v>114</v>
      </c>
      <c r="E143" s="87">
        <v>16284</v>
      </c>
      <c r="F143" s="87">
        <v>21593</v>
      </c>
      <c r="G143" s="87">
        <v>0</v>
      </c>
      <c r="H143" s="32"/>
      <c r="I143" s="120">
        <f t="shared" si="15"/>
        <v>0</v>
      </c>
      <c r="J143" s="51"/>
    </row>
    <row r="144" spans="1:10" ht="15">
      <c r="A144" s="25"/>
      <c r="B144" s="16" t="s">
        <v>117</v>
      </c>
      <c r="C144" s="16"/>
      <c r="D144" s="39" t="s">
        <v>118</v>
      </c>
      <c r="E144" s="40">
        <f>SUM(E145)</f>
        <v>68000</v>
      </c>
      <c r="F144" s="40">
        <f>SUM(F145:F146)</f>
        <v>296125</v>
      </c>
      <c r="G144" s="40">
        <f>SUM(G145)</f>
        <v>68000</v>
      </c>
      <c r="H144" s="32">
        <f t="shared" si="16"/>
        <v>1</v>
      </c>
      <c r="I144" s="20">
        <f t="shared" si="15"/>
        <v>0.22963275643731532</v>
      </c>
      <c r="J144" s="51"/>
    </row>
    <row r="145" spans="1:10" ht="15">
      <c r="A145" s="25"/>
      <c r="B145" s="25"/>
      <c r="C145" s="43" t="s">
        <v>26</v>
      </c>
      <c r="D145" s="44" t="s">
        <v>27</v>
      </c>
      <c r="E145" s="42">
        <v>68000</v>
      </c>
      <c r="F145" s="22">
        <v>68000</v>
      </c>
      <c r="G145" s="42">
        <v>68000</v>
      </c>
      <c r="H145" s="23">
        <f t="shared" si="16"/>
        <v>1</v>
      </c>
      <c r="I145" s="24">
        <f t="shared" si="15"/>
        <v>1</v>
      </c>
      <c r="J145" s="51"/>
    </row>
    <row r="146" spans="1:9" s="117" customFormat="1" ht="38.25">
      <c r="A146" s="116"/>
      <c r="B146" s="116"/>
      <c r="C146" s="43" t="s">
        <v>221</v>
      </c>
      <c r="D146" s="45" t="s">
        <v>224</v>
      </c>
      <c r="E146" s="115">
        <v>0</v>
      </c>
      <c r="F146" s="115">
        <v>228125</v>
      </c>
      <c r="G146" s="115">
        <v>0</v>
      </c>
      <c r="H146" s="119"/>
      <c r="I146" s="120"/>
    </row>
    <row r="147" spans="1:9" ht="13.5" customHeight="1">
      <c r="A147" s="15"/>
      <c r="B147" s="16" t="s">
        <v>119</v>
      </c>
      <c r="C147" s="16"/>
      <c r="D147" s="39" t="s">
        <v>120</v>
      </c>
      <c r="E147" s="40">
        <f>SUM(E148:E150)</f>
        <v>875638</v>
      </c>
      <c r="F147" s="40">
        <f>SUM(F148:F151)</f>
        <v>966263</v>
      </c>
      <c r="G147" s="40">
        <f>SUM(G148:G151)</f>
        <v>1000886</v>
      </c>
      <c r="H147" s="83">
        <f t="shared" si="16"/>
        <v>1.1430362775484846</v>
      </c>
      <c r="I147" s="20">
        <f t="shared" si="15"/>
        <v>1.0358318594419946</v>
      </c>
    </row>
    <row r="148" spans="1:9" ht="12.75">
      <c r="A148" s="15"/>
      <c r="B148" s="15"/>
      <c r="C148" s="43" t="s">
        <v>33</v>
      </c>
      <c r="D148" s="44" t="s">
        <v>61</v>
      </c>
      <c r="E148" s="42">
        <v>800</v>
      </c>
      <c r="F148" s="22">
        <v>800</v>
      </c>
      <c r="G148" s="22">
        <v>1000</v>
      </c>
      <c r="H148" s="23">
        <f t="shared" si="16"/>
        <v>1.25</v>
      </c>
      <c r="I148" s="24">
        <f t="shared" si="15"/>
        <v>1.25</v>
      </c>
    </row>
    <row r="149" spans="1:9" ht="12.75">
      <c r="A149" s="15"/>
      <c r="B149" s="15"/>
      <c r="C149" s="43" t="s">
        <v>26</v>
      </c>
      <c r="D149" s="44" t="s">
        <v>27</v>
      </c>
      <c r="E149" s="42">
        <v>20</v>
      </c>
      <c r="F149" s="22">
        <v>600</v>
      </c>
      <c r="G149" s="42">
        <v>60</v>
      </c>
      <c r="H149" s="23">
        <f t="shared" si="16"/>
        <v>3</v>
      </c>
      <c r="I149" s="24">
        <f t="shared" si="15"/>
        <v>0.1</v>
      </c>
    </row>
    <row r="150" spans="1:9" ht="51">
      <c r="A150" s="15"/>
      <c r="B150" s="15"/>
      <c r="C150" s="43" t="s">
        <v>222</v>
      </c>
      <c r="D150" s="45" t="s">
        <v>225</v>
      </c>
      <c r="E150" s="42">
        <v>874818</v>
      </c>
      <c r="F150" s="22">
        <v>874100</v>
      </c>
      <c r="G150" s="22">
        <v>943800</v>
      </c>
      <c r="H150" s="23">
        <f t="shared" si="16"/>
        <v>1.0788529728469236</v>
      </c>
      <c r="I150" s="24">
        <f t="shared" si="15"/>
        <v>1.0797391602791442</v>
      </c>
    </row>
    <row r="151" spans="1:9" ht="51">
      <c r="A151" s="15"/>
      <c r="B151" s="15"/>
      <c r="C151" s="43" t="s">
        <v>302</v>
      </c>
      <c r="D151" s="45" t="s">
        <v>305</v>
      </c>
      <c r="E151" s="42">
        <v>0</v>
      </c>
      <c r="F151" s="22">
        <v>90763</v>
      </c>
      <c r="G151" s="22">
        <v>56026</v>
      </c>
      <c r="H151" s="23"/>
      <c r="I151" s="24">
        <f t="shared" si="15"/>
        <v>0.6172779656908652</v>
      </c>
    </row>
    <row r="152" spans="1:9" s="94" customFormat="1" ht="18.75" customHeight="1">
      <c r="A152" s="80"/>
      <c r="B152" s="80" t="s">
        <v>235</v>
      </c>
      <c r="C152" s="80"/>
      <c r="D152" s="81" t="s">
        <v>246</v>
      </c>
      <c r="E152" s="82">
        <f>E153</f>
        <v>0</v>
      </c>
      <c r="F152" s="82">
        <f>F153</f>
        <v>6756</v>
      </c>
      <c r="G152" s="82">
        <f>G153</f>
        <v>0</v>
      </c>
      <c r="H152" s="23"/>
      <c r="I152" s="24">
        <f t="shared" si="15"/>
        <v>0</v>
      </c>
    </row>
    <row r="153" spans="1:9" ht="38.25">
      <c r="A153" s="15"/>
      <c r="B153" s="15"/>
      <c r="C153" s="43" t="s">
        <v>245</v>
      </c>
      <c r="D153" s="21" t="s">
        <v>13</v>
      </c>
      <c r="E153" s="42">
        <v>0</v>
      </c>
      <c r="F153" s="22">
        <v>6756</v>
      </c>
      <c r="G153" s="22">
        <v>0</v>
      </c>
      <c r="H153" s="23"/>
      <c r="I153" s="24">
        <f t="shared" si="15"/>
        <v>0</v>
      </c>
    </row>
    <row r="154" spans="1:9" ht="15">
      <c r="A154" s="25">
        <v>854</v>
      </c>
      <c r="B154" s="25"/>
      <c r="C154" s="25"/>
      <c r="D154" s="37" t="s">
        <v>121</v>
      </c>
      <c r="E154" s="38">
        <f>E162+E165+E170+E155+E158+E174</f>
        <v>360705</v>
      </c>
      <c r="F154" s="100">
        <f>F162+F165+F170+F155+F158+F174</f>
        <v>346185</v>
      </c>
      <c r="G154" s="38">
        <f>G162+G165+G170+G155+G158+G174</f>
        <v>326815</v>
      </c>
      <c r="H154" s="46">
        <f t="shared" si="16"/>
        <v>0.9060451061116425</v>
      </c>
      <c r="I154" s="13">
        <f t="shared" si="15"/>
        <v>0.944047257969005</v>
      </c>
    </row>
    <row r="155" spans="1:9" ht="15">
      <c r="A155" s="25"/>
      <c r="B155" s="16" t="s">
        <v>122</v>
      </c>
      <c r="C155" s="16"/>
      <c r="D155" s="39" t="s">
        <v>123</v>
      </c>
      <c r="E155" s="40">
        <f>SUM(E156:E157)</f>
        <v>51000</v>
      </c>
      <c r="F155" s="40">
        <f>SUM(F156:F157)</f>
        <v>51000</v>
      </c>
      <c r="G155" s="40">
        <f>SUM(G156:G157)</f>
        <v>51000</v>
      </c>
      <c r="H155" s="32">
        <f t="shared" si="16"/>
        <v>1</v>
      </c>
      <c r="I155" s="84">
        <f t="shared" si="15"/>
        <v>1</v>
      </c>
    </row>
    <row r="156" spans="1:9" ht="15">
      <c r="A156" s="25"/>
      <c r="B156" s="16"/>
      <c r="C156" s="15" t="s">
        <v>52</v>
      </c>
      <c r="D156" s="41" t="s">
        <v>53</v>
      </c>
      <c r="E156" s="22">
        <v>50000</v>
      </c>
      <c r="F156" s="22">
        <v>50000</v>
      </c>
      <c r="G156" s="22">
        <v>50000</v>
      </c>
      <c r="H156" s="92">
        <f t="shared" si="16"/>
        <v>1</v>
      </c>
      <c r="I156" s="24">
        <f t="shared" si="15"/>
        <v>1</v>
      </c>
    </row>
    <row r="157" spans="1:9" ht="15">
      <c r="A157" s="25"/>
      <c r="B157" s="25"/>
      <c r="C157" s="15" t="s">
        <v>26</v>
      </c>
      <c r="D157" s="44" t="s">
        <v>27</v>
      </c>
      <c r="E157" s="22">
        <v>1000</v>
      </c>
      <c r="F157" s="22">
        <v>1000</v>
      </c>
      <c r="G157" s="22">
        <v>1000</v>
      </c>
      <c r="H157" s="92">
        <f t="shared" si="16"/>
        <v>1</v>
      </c>
      <c r="I157" s="24">
        <f t="shared" si="15"/>
        <v>1</v>
      </c>
    </row>
    <row r="158" spans="1:9" ht="15">
      <c r="A158" s="25"/>
      <c r="B158" s="16" t="s">
        <v>124</v>
      </c>
      <c r="C158" s="16"/>
      <c r="D158" s="39" t="s">
        <v>125</v>
      </c>
      <c r="E158" s="40">
        <f>SUM(E159:E161)</f>
        <v>19800</v>
      </c>
      <c r="F158" s="40">
        <f>SUM(F159:F161)</f>
        <v>19800</v>
      </c>
      <c r="G158" s="40">
        <f>SUM(G159:G161)</f>
        <v>21000</v>
      </c>
      <c r="H158" s="83">
        <f t="shared" si="16"/>
        <v>1.0606060606060606</v>
      </c>
      <c r="I158" s="84">
        <f t="shared" si="15"/>
        <v>1.0606060606060606</v>
      </c>
    </row>
    <row r="159" spans="1:9" ht="51">
      <c r="A159" s="25"/>
      <c r="B159" s="25"/>
      <c r="C159" s="15" t="s">
        <v>50</v>
      </c>
      <c r="D159" s="45" t="s">
        <v>51</v>
      </c>
      <c r="E159" s="22">
        <v>5000</v>
      </c>
      <c r="F159" s="22">
        <v>5000</v>
      </c>
      <c r="G159" s="22">
        <v>3000</v>
      </c>
      <c r="H159" s="92">
        <f t="shared" si="16"/>
        <v>0.6</v>
      </c>
      <c r="I159" s="24">
        <f t="shared" si="15"/>
        <v>0.6</v>
      </c>
    </row>
    <row r="160" spans="1:9" ht="15">
      <c r="A160" s="25"/>
      <c r="B160" s="25"/>
      <c r="C160" s="15" t="s">
        <v>52</v>
      </c>
      <c r="D160" s="41" t="s">
        <v>53</v>
      </c>
      <c r="E160" s="22">
        <v>14000</v>
      </c>
      <c r="F160" s="22">
        <v>14000</v>
      </c>
      <c r="G160" s="22">
        <v>16000</v>
      </c>
      <c r="H160" s="92">
        <f t="shared" si="16"/>
        <v>1.1428571428571428</v>
      </c>
      <c r="I160" s="24">
        <f t="shared" si="15"/>
        <v>1.1428571428571428</v>
      </c>
    </row>
    <row r="161" spans="1:9" ht="15">
      <c r="A161" s="25"/>
      <c r="B161" s="25"/>
      <c r="C161" s="15" t="s">
        <v>26</v>
      </c>
      <c r="D161" s="44" t="s">
        <v>27</v>
      </c>
      <c r="E161" s="22">
        <v>800</v>
      </c>
      <c r="F161" s="22">
        <v>800</v>
      </c>
      <c r="G161" s="22">
        <v>2000</v>
      </c>
      <c r="H161" s="92">
        <f t="shared" si="16"/>
        <v>2.5</v>
      </c>
      <c r="I161" s="24">
        <f t="shared" si="15"/>
        <v>2.5</v>
      </c>
    </row>
    <row r="162" spans="1:9" ht="27.75" customHeight="1">
      <c r="A162" s="15"/>
      <c r="B162" s="16">
        <v>85406</v>
      </c>
      <c r="C162" s="16"/>
      <c r="D162" s="50" t="s">
        <v>126</v>
      </c>
      <c r="E162" s="40">
        <f>SUM(E163:E164)</f>
        <v>5280</v>
      </c>
      <c r="F162" s="40">
        <f>SUM(F163:F164)</f>
        <v>3960</v>
      </c>
      <c r="G162" s="40">
        <f>SUM(G163:G164)</f>
        <v>3850</v>
      </c>
      <c r="H162" s="32">
        <f aca="true" t="shared" si="17" ref="H162:H168">G162/E162</f>
        <v>0.7291666666666666</v>
      </c>
      <c r="I162" s="20">
        <f aca="true" t="shared" si="18" ref="I162:I167">G162/F162</f>
        <v>0.9722222222222222</v>
      </c>
    </row>
    <row r="163" spans="1:9" ht="51">
      <c r="A163" s="15"/>
      <c r="B163" s="15"/>
      <c r="C163" s="43" t="s">
        <v>50</v>
      </c>
      <c r="D163" s="45" t="s">
        <v>51</v>
      </c>
      <c r="E163" s="42">
        <v>3240</v>
      </c>
      <c r="F163" s="22">
        <v>3240</v>
      </c>
      <c r="G163" s="42">
        <v>3240</v>
      </c>
      <c r="H163" s="23">
        <f t="shared" si="17"/>
        <v>1</v>
      </c>
      <c r="I163" s="24">
        <f t="shared" si="18"/>
        <v>1</v>
      </c>
    </row>
    <row r="164" spans="1:9" ht="12.75">
      <c r="A164" s="15"/>
      <c r="B164" s="15"/>
      <c r="C164" s="43" t="s">
        <v>26</v>
      </c>
      <c r="D164" s="45" t="s">
        <v>27</v>
      </c>
      <c r="E164" s="42">
        <v>2040</v>
      </c>
      <c r="F164" s="22">
        <v>720</v>
      </c>
      <c r="G164" s="42">
        <v>610</v>
      </c>
      <c r="H164" s="23">
        <f t="shared" si="17"/>
        <v>0.29901960784313725</v>
      </c>
      <c r="I164" s="24">
        <f t="shared" si="18"/>
        <v>0.8472222222222222</v>
      </c>
    </row>
    <row r="165" spans="1:9" ht="12.75" customHeight="1">
      <c r="A165" s="15"/>
      <c r="B165" s="16">
        <v>85407</v>
      </c>
      <c r="C165" s="16"/>
      <c r="D165" s="39" t="s">
        <v>127</v>
      </c>
      <c r="E165" s="40">
        <f>SUM(E166:E169)</f>
        <v>6560</v>
      </c>
      <c r="F165" s="40">
        <f>SUM(F166:F169)</f>
        <v>17660</v>
      </c>
      <c r="G165" s="40">
        <f>SUM(G166:G169)</f>
        <v>5060</v>
      </c>
      <c r="H165" s="32">
        <f t="shared" si="17"/>
        <v>0.7713414634146342</v>
      </c>
      <c r="I165" s="20">
        <f t="shared" si="18"/>
        <v>0.2865232163080408</v>
      </c>
    </row>
    <row r="166" spans="1:9" ht="12.75" customHeight="1">
      <c r="A166" s="15"/>
      <c r="B166" s="16"/>
      <c r="C166" s="15" t="s">
        <v>24</v>
      </c>
      <c r="D166" s="47" t="s">
        <v>25</v>
      </c>
      <c r="E166" s="22">
        <v>6500</v>
      </c>
      <c r="F166" s="22">
        <v>5240</v>
      </c>
      <c r="G166" s="22">
        <v>5000</v>
      </c>
      <c r="H166" s="92">
        <f t="shared" si="17"/>
        <v>0.7692307692307693</v>
      </c>
      <c r="I166" s="93">
        <f t="shared" si="18"/>
        <v>0.9541984732824428</v>
      </c>
    </row>
    <row r="167" spans="1:9" ht="51">
      <c r="A167" s="15"/>
      <c r="B167" s="15"/>
      <c r="C167" s="43" t="s">
        <v>50</v>
      </c>
      <c r="D167" s="45" t="s">
        <v>51</v>
      </c>
      <c r="E167" s="42">
        <v>0</v>
      </c>
      <c r="F167" s="22">
        <v>1200</v>
      </c>
      <c r="G167" s="42">
        <v>0</v>
      </c>
      <c r="H167" s="92"/>
      <c r="I167" s="93">
        <f t="shared" si="18"/>
        <v>0</v>
      </c>
    </row>
    <row r="168" spans="1:9" ht="12.75">
      <c r="A168" s="15"/>
      <c r="B168" s="15"/>
      <c r="C168" s="43" t="s">
        <v>26</v>
      </c>
      <c r="D168" s="44" t="s">
        <v>27</v>
      </c>
      <c r="E168" s="42">
        <v>60</v>
      </c>
      <c r="F168" s="22">
        <v>1720</v>
      </c>
      <c r="G168" s="42">
        <v>60</v>
      </c>
      <c r="H168" s="23">
        <f t="shared" si="17"/>
        <v>1</v>
      </c>
      <c r="I168" s="24">
        <f aca="true" t="shared" si="19" ref="I168:I179">G168/F168</f>
        <v>0.03488372093023256</v>
      </c>
    </row>
    <row r="169" spans="1:9" ht="25.5">
      <c r="A169" s="15"/>
      <c r="B169" s="15"/>
      <c r="C169" s="43" t="s">
        <v>247</v>
      </c>
      <c r="D169" s="45" t="s">
        <v>249</v>
      </c>
      <c r="E169" s="42">
        <v>0</v>
      </c>
      <c r="F169" s="22">
        <v>9500</v>
      </c>
      <c r="G169" s="42">
        <v>0</v>
      </c>
      <c r="H169" s="23"/>
      <c r="I169" s="24">
        <f t="shared" si="19"/>
        <v>0</v>
      </c>
    </row>
    <row r="170" spans="1:9" ht="12.75">
      <c r="A170" s="15"/>
      <c r="B170" s="16">
        <v>85410</v>
      </c>
      <c r="C170" s="16"/>
      <c r="D170" s="39" t="s">
        <v>128</v>
      </c>
      <c r="E170" s="40">
        <f>SUM(E171:E173)</f>
        <v>278065</v>
      </c>
      <c r="F170" s="40">
        <f>SUM(F171:F173)</f>
        <v>250565</v>
      </c>
      <c r="G170" s="40">
        <f>SUM(G171:G173)</f>
        <v>245905</v>
      </c>
      <c r="H170" s="32">
        <f>G170/E170</f>
        <v>0.884343588729254</v>
      </c>
      <c r="I170" s="20">
        <f t="shared" si="19"/>
        <v>0.9814020314090156</v>
      </c>
    </row>
    <row r="171" spans="1:9" ht="51">
      <c r="A171" s="15"/>
      <c r="B171" s="15"/>
      <c r="C171" s="43" t="s">
        <v>50</v>
      </c>
      <c r="D171" s="45" t="s">
        <v>51</v>
      </c>
      <c r="E171" s="42">
        <v>7460</v>
      </c>
      <c r="F171" s="22">
        <v>7460</v>
      </c>
      <c r="G171" s="42">
        <v>4500</v>
      </c>
      <c r="H171" s="92">
        <f aca="true" t="shared" si="20" ref="H171:H178">G171/E171</f>
        <v>0.6032171581769437</v>
      </c>
      <c r="I171" s="93">
        <f t="shared" si="19"/>
        <v>0.6032171581769437</v>
      </c>
    </row>
    <row r="172" spans="1:9" ht="12.75">
      <c r="A172" s="15"/>
      <c r="B172" s="15"/>
      <c r="C172" s="43" t="s">
        <v>52</v>
      </c>
      <c r="D172" s="44" t="s">
        <v>53</v>
      </c>
      <c r="E172" s="42">
        <v>270500</v>
      </c>
      <c r="F172" s="22">
        <v>243000</v>
      </c>
      <c r="G172" s="42">
        <v>241400</v>
      </c>
      <c r="H172" s="92">
        <f t="shared" si="20"/>
        <v>0.8924214417744917</v>
      </c>
      <c r="I172" s="93">
        <f t="shared" si="19"/>
        <v>0.9934156378600824</v>
      </c>
    </row>
    <row r="173" spans="1:9" ht="12.75">
      <c r="A173" s="15"/>
      <c r="B173" s="15"/>
      <c r="C173" s="43" t="s">
        <v>33</v>
      </c>
      <c r="D173" s="45" t="s">
        <v>61</v>
      </c>
      <c r="E173" s="42">
        <v>105</v>
      </c>
      <c r="F173" s="22">
        <v>105</v>
      </c>
      <c r="G173" s="42">
        <v>5</v>
      </c>
      <c r="H173" s="92">
        <f t="shared" si="20"/>
        <v>0.047619047619047616</v>
      </c>
      <c r="I173" s="93">
        <f t="shared" si="19"/>
        <v>0.047619047619047616</v>
      </c>
    </row>
    <row r="174" spans="1:9" ht="12.75">
      <c r="A174" s="15"/>
      <c r="B174" s="80" t="s">
        <v>223</v>
      </c>
      <c r="C174" s="80"/>
      <c r="D174" s="86" t="s">
        <v>226</v>
      </c>
      <c r="E174" s="82">
        <f>SUM(E175:E175)</f>
        <v>0</v>
      </c>
      <c r="F174" s="99">
        <f>SUM(F175:F175)</f>
        <v>3200</v>
      </c>
      <c r="G174" s="82">
        <f>SUM(G175:G175)</f>
        <v>0</v>
      </c>
      <c r="H174" s="92"/>
      <c r="I174" s="20">
        <f t="shared" si="19"/>
        <v>0</v>
      </c>
    </row>
    <row r="175" spans="1:9" ht="25.5">
      <c r="A175" s="15"/>
      <c r="B175" s="15"/>
      <c r="C175" s="43" t="s">
        <v>94</v>
      </c>
      <c r="D175" s="45" t="s">
        <v>95</v>
      </c>
      <c r="E175" s="42">
        <v>0</v>
      </c>
      <c r="F175" s="22">
        <v>3200</v>
      </c>
      <c r="G175" s="42">
        <v>0</v>
      </c>
      <c r="H175" s="92"/>
      <c r="I175" s="93">
        <f t="shared" si="19"/>
        <v>0</v>
      </c>
    </row>
    <row r="176" spans="1:9" ht="15">
      <c r="A176" s="25" t="s">
        <v>129</v>
      </c>
      <c r="B176" s="25"/>
      <c r="C176" s="25"/>
      <c r="D176" s="49" t="s">
        <v>130</v>
      </c>
      <c r="E176" s="38">
        <f aca="true" t="shared" si="21" ref="E176:G177">SUM(E177)</f>
        <v>1000</v>
      </c>
      <c r="F176" s="38">
        <f t="shared" si="21"/>
        <v>4000</v>
      </c>
      <c r="G176" s="38">
        <f t="shared" si="21"/>
        <v>4000</v>
      </c>
      <c r="H176" s="83">
        <f t="shared" si="20"/>
        <v>4</v>
      </c>
      <c r="I176" s="20">
        <f t="shared" si="19"/>
        <v>1</v>
      </c>
    </row>
    <row r="177" spans="1:9" ht="12.75">
      <c r="A177" s="16"/>
      <c r="B177" s="16" t="s">
        <v>131</v>
      </c>
      <c r="C177" s="16"/>
      <c r="D177" s="50" t="s">
        <v>132</v>
      </c>
      <c r="E177" s="40">
        <f t="shared" si="21"/>
        <v>1000</v>
      </c>
      <c r="F177" s="40">
        <f t="shared" si="21"/>
        <v>4000</v>
      </c>
      <c r="G177" s="40">
        <f t="shared" si="21"/>
        <v>4000</v>
      </c>
      <c r="H177" s="83">
        <f t="shared" si="20"/>
        <v>4</v>
      </c>
      <c r="I177" s="20">
        <f t="shared" si="19"/>
        <v>1</v>
      </c>
    </row>
    <row r="178" spans="1:9" ht="12.75">
      <c r="A178" s="15"/>
      <c r="B178" s="43"/>
      <c r="C178" s="43" t="s">
        <v>33</v>
      </c>
      <c r="D178" s="44" t="s">
        <v>61</v>
      </c>
      <c r="E178" s="42">
        <v>1000</v>
      </c>
      <c r="F178" s="22">
        <v>4000</v>
      </c>
      <c r="G178" s="42">
        <v>4000</v>
      </c>
      <c r="H178" s="92">
        <f t="shared" si="20"/>
        <v>4</v>
      </c>
      <c r="I178" s="93">
        <f t="shared" si="19"/>
        <v>1</v>
      </c>
    </row>
    <row r="179" spans="1:9" ht="15">
      <c r="A179" s="43"/>
      <c r="B179" s="43"/>
      <c r="C179" s="43"/>
      <c r="D179" s="52" t="s">
        <v>133</v>
      </c>
      <c r="E179" s="38">
        <f>SUM(E176+E154+E118+E112+E84+E77+E69+E61+E42+E36+E29+E19+E9+F183+E141+E16)</f>
        <v>84050150</v>
      </c>
      <c r="F179" s="38">
        <f>SUM(F176+F154+F118+F112+F84+F77+F69+F61+F42+F36+F29+F19+F9+G183+F141+F16)</f>
        <v>95636473</v>
      </c>
      <c r="G179" s="38">
        <f>SUM(G176+G154+G118+G112+G84+G77+G69+G61+G42+G36+G29+G19+G9+H183+G141+G16)</f>
        <v>99902263</v>
      </c>
      <c r="H179" s="46">
        <f>G179/E179</f>
        <v>1.1886030304526525</v>
      </c>
      <c r="I179" s="13">
        <f t="shared" si="19"/>
        <v>1.044604217054303</v>
      </c>
    </row>
    <row r="180" spans="1:9" ht="12.75">
      <c r="A180" s="53"/>
      <c r="B180" s="53"/>
      <c r="C180" s="53"/>
      <c r="D180" s="54"/>
      <c r="I180" s="55"/>
    </row>
    <row r="181" spans="4:9" ht="12.75">
      <c r="D181" t="s">
        <v>84</v>
      </c>
      <c r="E181" t="s">
        <v>84</v>
      </c>
      <c r="I181" s="55"/>
    </row>
  </sheetData>
  <sheetProtection/>
  <autoFilter ref="A7:I179"/>
  <mergeCells count="1">
    <mergeCell ref="A5:I5"/>
  </mergeCells>
  <printOptions horizontalCentered="1"/>
  <pageMargins left="0.5905511811023623" right="0.3937007874015748" top="0.5905511811023623" bottom="0.7874015748031497" header="0.31496062992125984" footer="0.5118110236220472"/>
  <pageSetup horizontalDpi="600" verticalDpi="600" orientation="landscape" paperSize="9" scale="83" r:id="rId1"/>
  <rowBreaks count="7" manualBreakCount="7">
    <brk id="28" max="8" man="1"/>
    <brk id="53" max="8" man="1"/>
    <brk id="71" max="8" man="1"/>
    <brk id="99" max="8" man="1"/>
    <brk id="126" max="8" man="1"/>
    <brk id="151" max="8" man="1"/>
    <brk id="17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101"/>
  <sheetViews>
    <sheetView zoomScalePageLayoutView="0" workbookViewId="0" topLeftCell="A8">
      <selection activeCell="J44" sqref="J44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8.00390625" style="108" customWidth="1"/>
    <col min="5" max="5" width="14.75390625" style="0" customWidth="1"/>
    <col min="6" max="6" width="10.875" style="0" customWidth="1"/>
    <col min="7" max="7" width="10.375" style="0" customWidth="1"/>
    <col min="8" max="8" width="9.625" style="0" customWidth="1"/>
  </cols>
  <sheetData>
    <row r="2" ht="12.75">
      <c r="F2" s="2"/>
    </row>
    <row r="3" ht="12.75">
      <c r="F3" s="2"/>
    </row>
    <row r="4" ht="12.75">
      <c r="F4" s="2"/>
    </row>
    <row r="5" spans="1:8" ht="19.5" customHeight="1">
      <c r="A5" s="137" t="s">
        <v>257</v>
      </c>
      <c r="B5" s="137"/>
      <c r="C5" s="137"/>
      <c r="D5" s="137"/>
      <c r="E5" s="137"/>
      <c r="F5" s="137"/>
      <c r="G5" s="137"/>
      <c r="H5" s="137"/>
    </row>
    <row r="6" spans="1:4" ht="9.75" customHeight="1">
      <c r="A6" s="3"/>
      <c r="B6" s="3"/>
      <c r="C6" s="3"/>
      <c r="D6" s="109"/>
    </row>
    <row r="7" spans="1:8" ht="12.75" customHeight="1">
      <c r="A7" s="161" t="s">
        <v>134</v>
      </c>
      <c r="B7" s="161" t="s">
        <v>135</v>
      </c>
      <c r="C7" s="158" t="s">
        <v>6</v>
      </c>
      <c r="D7" s="151" t="s">
        <v>269</v>
      </c>
      <c r="E7" s="155" t="s">
        <v>266</v>
      </c>
      <c r="F7" s="143" t="s">
        <v>144</v>
      </c>
      <c r="G7" s="143" t="s">
        <v>142</v>
      </c>
      <c r="H7" s="154" t="s">
        <v>227</v>
      </c>
    </row>
    <row r="8" spans="1:8" ht="12.75" customHeight="1">
      <c r="A8" s="162"/>
      <c r="B8" s="162"/>
      <c r="C8" s="159"/>
      <c r="D8" s="152"/>
      <c r="E8" s="156"/>
      <c r="F8" s="150"/>
      <c r="G8" s="150"/>
      <c r="H8" s="154"/>
    </row>
    <row r="9" spans="1:8" ht="41.25" customHeight="1">
      <c r="A9" s="163"/>
      <c r="B9" s="163"/>
      <c r="C9" s="160"/>
      <c r="D9" s="153"/>
      <c r="E9" s="157"/>
      <c r="F9" s="144"/>
      <c r="G9" s="144"/>
      <c r="H9" s="154"/>
    </row>
    <row r="10" spans="1:8" ht="12.75" hidden="1">
      <c r="A10" s="28" t="s">
        <v>9</v>
      </c>
      <c r="B10" s="28"/>
      <c r="C10" s="61" t="s">
        <v>10</v>
      </c>
      <c r="D10" s="110">
        <f aca="true" t="shared" si="0" ref="D10:D41">E10+F10+G10+H10</f>
        <v>0</v>
      </c>
      <c r="E10" s="62">
        <f>SUM(E11:E13)</f>
        <v>0</v>
      </c>
      <c r="F10" s="62">
        <f>SUM(F11:F13)</f>
        <v>0</v>
      </c>
      <c r="G10" s="62">
        <f>SUM(G11:G13)</f>
        <v>0</v>
      </c>
      <c r="H10" s="62">
        <f>SUM(H11:H13)</f>
        <v>0</v>
      </c>
    </row>
    <row r="11" spans="1:8" ht="24.75" customHeight="1" hidden="1">
      <c r="A11" s="64"/>
      <c r="B11" s="65" t="s">
        <v>11</v>
      </c>
      <c r="C11" s="66" t="s">
        <v>12</v>
      </c>
      <c r="D11" s="110">
        <f t="shared" si="0"/>
        <v>0</v>
      </c>
      <c r="E11" s="42"/>
      <c r="F11" s="68"/>
      <c r="G11" s="69"/>
      <c r="H11" s="68">
        <v>0</v>
      </c>
    </row>
    <row r="12" spans="1:8" ht="25.5" hidden="1">
      <c r="A12" s="64"/>
      <c r="B12" s="65" t="s">
        <v>18</v>
      </c>
      <c r="C12" s="66" t="s">
        <v>19</v>
      </c>
      <c r="D12" s="110">
        <f t="shared" si="0"/>
        <v>0</v>
      </c>
      <c r="E12" s="42"/>
      <c r="F12" s="68"/>
      <c r="G12" s="69"/>
      <c r="H12" s="68">
        <v>0</v>
      </c>
    </row>
    <row r="13" spans="1:8" ht="12.75" hidden="1">
      <c r="A13" s="64"/>
      <c r="B13" s="65" t="s">
        <v>230</v>
      </c>
      <c r="C13" s="66" t="s">
        <v>237</v>
      </c>
      <c r="D13" s="110">
        <f t="shared" si="0"/>
        <v>0</v>
      </c>
      <c r="E13" s="42"/>
      <c r="F13" s="68"/>
      <c r="G13" s="69"/>
      <c r="H13" s="68">
        <v>0</v>
      </c>
    </row>
    <row r="14" spans="1:8" ht="12.75" hidden="1">
      <c r="A14" s="5" t="s">
        <v>14</v>
      </c>
      <c r="B14" s="5"/>
      <c r="C14" s="30" t="s">
        <v>15</v>
      </c>
      <c r="D14" s="107">
        <f t="shared" si="0"/>
        <v>0</v>
      </c>
      <c r="E14" s="71">
        <f>SUM(E15+E16)</f>
        <v>0</v>
      </c>
      <c r="F14" s="71">
        <f>SUM(F15+F16)</f>
        <v>0</v>
      </c>
      <c r="G14" s="71">
        <f>SUM(G15+G16)</f>
        <v>0</v>
      </c>
      <c r="H14" s="71">
        <f>SUM(H15+H16)</f>
        <v>0</v>
      </c>
    </row>
    <row r="15" spans="1:8" s="14" customFormat="1" ht="12.75" hidden="1">
      <c r="A15" s="65"/>
      <c r="B15" s="65" t="s">
        <v>16</v>
      </c>
      <c r="C15" s="66" t="s">
        <v>17</v>
      </c>
      <c r="D15" s="110">
        <f t="shared" si="0"/>
        <v>0</v>
      </c>
      <c r="E15" s="42"/>
      <c r="F15" s="67"/>
      <c r="G15" s="67"/>
      <c r="H15" s="67">
        <v>0</v>
      </c>
    </row>
    <row r="16" spans="1:8" ht="12.75" hidden="1">
      <c r="A16" s="65"/>
      <c r="B16" s="65" t="s">
        <v>159</v>
      </c>
      <c r="C16" s="66" t="s">
        <v>160</v>
      </c>
      <c r="D16" s="110"/>
      <c r="E16" s="42"/>
      <c r="F16" s="68"/>
      <c r="G16" s="67"/>
      <c r="H16" s="68">
        <v>0</v>
      </c>
    </row>
    <row r="17" spans="1:8" ht="15.75" customHeight="1" hidden="1">
      <c r="A17" s="5" t="s">
        <v>161</v>
      </c>
      <c r="B17" s="5"/>
      <c r="C17" s="30" t="s">
        <v>22</v>
      </c>
      <c r="D17" s="110">
        <f t="shared" si="0"/>
        <v>0</v>
      </c>
      <c r="E17" s="40">
        <f>SUM(E18)</f>
        <v>0</v>
      </c>
      <c r="F17" s="40">
        <f>SUM(F18)</f>
        <v>0</v>
      </c>
      <c r="G17" s="40">
        <f>SUM(G18)</f>
        <v>0</v>
      </c>
      <c r="H17" s="40">
        <f>SUM(H18)</f>
        <v>0</v>
      </c>
    </row>
    <row r="18" spans="1:8" ht="12.75" hidden="1">
      <c r="A18" s="65"/>
      <c r="B18" s="65" t="s">
        <v>162</v>
      </c>
      <c r="C18" s="66" t="s">
        <v>23</v>
      </c>
      <c r="D18" s="110">
        <f t="shared" si="0"/>
        <v>0</v>
      </c>
      <c r="E18" s="87"/>
      <c r="F18" s="42"/>
      <c r="G18" s="72"/>
      <c r="H18" s="42"/>
    </row>
    <row r="19" spans="1:8" s="94" customFormat="1" ht="12.75" hidden="1">
      <c r="A19" s="88" t="s">
        <v>270</v>
      </c>
      <c r="B19" s="88"/>
      <c r="C19" s="89" t="s">
        <v>271</v>
      </c>
      <c r="D19" s="107">
        <f t="shared" si="0"/>
        <v>0</v>
      </c>
      <c r="E19" s="82">
        <f>E20</f>
        <v>0</v>
      </c>
      <c r="F19" s="82">
        <f>F20</f>
        <v>0</v>
      </c>
      <c r="G19" s="82">
        <f>G20</f>
        <v>0</v>
      </c>
      <c r="H19" s="82">
        <f>H20</f>
        <v>0</v>
      </c>
    </row>
    <row r="20" spans="1:8" ht="12.75" hidden="1">
      <c r="A20" s="65"/>
      <c r="B20" s="65" t="s">
        <v>272</v>
      </c>
      <c r="C20" s="66" t="s">
        <v>93</v>
      </c>
      <c r="D20" s="110"/>
      <c r="E20" s="87"/>
      <c r="F20" s="42">
        <v>0</v>
      </c>
      <c r="G20" s="72">
        <v>0</v>
      </c>
      <c r="H20" s="42">
        <v>0</v>
      </c>
    </row>
    <row r="21" spans="1:8" ht="12.75" hidden="1">
      <c r="A21" s="5" t="s">
        <v>163</v>
      </c>
      <c r="B21" s="5"/>
      <c r="C21" s="30" t="s">
        <v>28</v>
      </c>
      <c r="D21" s="110">
        <f t="shared" si="0"/>
        <v>0</v>
      </c>
      <c r="E21" s="40">
        <f>SUM(E22)</f>
        <v>0</v>
      </c>
      <c r="F21" s="40">
        <f>SUM(F22)</f>
        <v>0</v>
      </c>
      <c r="G21" s="40">
        <f>SUM(G22)</f>
        <v>0</v>
      </c>
      <c r="H21" s="40">
        <f>SUM(H22)</f>
        <v>0</v>
      </c>
    </row>
    <row r="22" spans="1:8" ht="12" customHeight="1" hidden="1">
      <c r="A22" s="65"/>
      <c r="B22" s="65" t="s">
        <v>164</v>
      </c>
      <c r="C22" s="66" t="s">
        <v>29</v>
      </c>
      <c r="D22" s="110">
        <f t="shared" si="0"/>
        <v>0</v>
      </c>
      <c r="E22" s="42"/>
      <c r="F22" s="42"/>
      <c r="G22" s="72"/>
      <c r="H22" s="42"/>
    </row>
    <row r="23" spans="1:8" ht="11.25" customHeight="1" hidden="1">
      <c r="A23" s="5" t="s">
        <v>37</v>
      </c>
      <c r="B23" s="5"/>
      <c r="C23" s="30" t="s">
        <v>38</v>
      </c>
      <c r="D23" s="110">
        <f t="shared" si="0"/>
        <v>0</v>
      </c>
      <c r="E23" s="40">
        <f>SUM(E24:E25)</f>
        <v>0</v>
      </c>
      <c r="F23" s="40">
        <f>SUM(F24+F25)</f>
        <v>0</v>
      </c>
      <c r="G23" s="40">
        <f>SUM(G24+G25)</f>
        <v>0</v>
      </c>
      <c r="H23" s="40">
        <f>SUM(H24+H25)</f>
        <v>0</v>
      </c>
    </row>
    <row r="24" spans="1:8" ht="25.5" hidden="1">
      <c r="A24" s="65"/>
      <c r="B24" s="65" t="s">
        <v>39</v>
      </c>
      <c r="C24" s="66" t="s">
        <v>40</v>
      </c>
      <c r="D24" s="110">
        <f t="shared" si="0"/>
        <v>0</v>
      </c>
      <c r="E24" s="42"/>
      <c r="F24" s="42"/>
      <c r="G24" s="72"/>
      <c r="H24" s="42"/>
    </row>
    <row r="25" spans="1:8" ht="12.75" hidden="1">
      <c r="A25" s="65"/>
      <c r="B25" s="65" t="s">
        <v>41</v>
      </c>
      <c r="C25" s="66" t="s">
        <v>42</v>
      </c>
      <c r="D25" s="110">
        <f t="shared" si="0"/>
        <v>0</v>
      </c>
      <c r="E25" s="42"/>
      <c r="F25" s="42"/>
      <c r="G25" s="72"/>
      <c r="H25" s="42"/>
    </row>
    <row r="26" spans="1:8" ht="12.75" hidden="1">
      <c r="A26" s="5" t="s">
        <v>165</v>
      </c>
      <c r="B26" s="5"/>
      <c r="C26" s="30" t="s">
        <v>44</v>
      </c>
      <c r="D26" s="107">
        <f t="shared" si="0"/>
        <v>0</v>
      </c>
      <c r="E26" s="40">
        <f>SUM(E27:E31)</f>
        <v>0</v>
      </c>
      <c r="F26" s="40">
        <f>SUM(F27+F28+F29+F30+F31)</f>
        <v>0</v>
      </c>
      <c r="G26" s="40">
        <f>SUM(G27+G28+G29+G30)</f>
        <v>0</v>
      </c>
      <c r="H26" s="40">
        <f>SUM(H27+H28+H29+H30)</f>
        <v>0</v>
      </c>
    </row>
    <row r="27" spans="1:8" ht="12.75" hidden="1">
      <c r="A27" s="65"/>
      <c r="B27" s="65" t="s">
        <v>45</v>
      </c>
      <c r="C27" s="66" t="s">
        <v>46</v>
      </c>
      <c r="D27" s="110">
        <f t="shared" si="0"/>
        <v>0</v>
      </c>
      <c r="E27" s="42"/>
      <c r="F27" s="42"/>
      <c r="G27" s="72"/>
      <c r="H27" s="42"/>
    </row>
    <row r="28" spans="1:8" ht="13.5" customHeight="1" hidden="1">
      <c r="A28" s="65"/>
      <c r="B28" s="65" t="s">
        <v>166</v>
      </c>
      <c r="C28" s="66" t="s">
        <v>167</v>
      </c>
      <c r="D28" s="110">
        <f t="shared" si="0"/>
        <v>0</v>
      </c>
      <c r="E28" s="42"/>
      <c r="F28" s="42"/>
      <c r="G28" s="72"/>
      <c r="H28" s="42"/>
    </row>
    <row r="29" spans="1:8" ht="13.5" customHeight="1" hidden="1">
      <c r="A29" s="65"/>
      <c r="B29" s="65" t="s">
        <v>168</v>
      </c>
      <c r="C29" s="66" t="s">
        <v>169</v>
      </c>
      <c r="D29" s="110">
        <f t="shared" si="0"/>
        <v>0</v>
      </c>
      <c r="E29" s="42"/>
      <c r="F29" s="42"/>
      <c r="G29" s="72"/>
      <c r="H29" s="42"/>
    </row>
    <row r="30" spans="1:8" ht="12.75" hidden="1">
      <c r="A30" s="65"/>
      <c r="B30" s="65" t="s">
        <v>56</v>
      </c>
      <c r="C30" s="66" t="s">
        <v>57</v>
      </c>
      <c r="D30" s="110"/>
      <c r="E30" s="42"/>
      <c r="F30" s="42"/>
      <c r="G30" s="72"/>
      <c r="H30" s="42"/>
    </row>
    <row r="31" spans="1:8" ht="12.75" hidden="1">
      <c r="A31" s="65"/>
      <c r="B31" s="65" t="s">
        <v>170</v>
      </c>
      <c r="C31" s="66" t="s">
        <v>171</v>
      </c>
      <c r="D31" s="110"/>
      <c r="E31" s="42"/>
      <c r="F31" s="42"/>
      <c r="G31" s="72"/>
      <c r="H31" s="42"/>
    </row>
    <row r="32" spans="1:8" s="94" customFormat="1" ht="38.25" hidden="1">
      <c r="A32" s="88" t="s">
        <v>231</v>
      </c>
      <c r="B32" s="88"/>
      <c r="C32" s="89" t="s">
        <v>238</v>
      </c>
      <c r="D32" s="110">
        <f t="shared" si="0"/>
        <v>0</v>
      </c>
      <c r="E32" s="82">
        <f>E33</f>
        <v>0</v>
      </c>
      <c r="F32" s="82">
        <f>F33</f>
        <v>0</v>
      </c>
      <c r="G32" s="82">
        <f>G33</f>
        <v>0</v>
      </c>
      <c r="H32" s="82">
        <f>H33</f>
        <v>0</v>
      </c>
    </row>
    <row r="33" spans="1:8" ht="51" hidden="1">
      <c r="A33" s="65"/>
      <c r="B33" s="65" t="s">
        <v>232</v>
      </c>
      <c r="C33" s="66" t="s">
        <v>239</v>
      </c>
      <c r="D33" s="110">
        <f t="shared" si="0"/>
        <v>0</v>
      </c>
      <c r="E33" s="42"/>
      <c r="F33" s="42"/>
      <c r="G33" s="72"/>
      <c r="H33" s="42"/>
    </row>
    <row r="34" spans="1:8" ht="25.5" hidden="1">
      <c r="A34" s="5" t="s">
        <v>172</v>
      </c>
      <c r="B34" s="5"/>
      <c r="C34" s="30" t="s">
        <v>59</v>
      </c>
      <c r="D34" s="110">
        <f t="shared" si="0"/>
        <v>0</v>
      </c>
      <c r="E34" s="40">
        <f>SUM(E35:E37)</f>
        <v>0</v>
      </c>
      <c r="F34" s="40">
        <f>SUM(F35:F37)</f>
        <v>0</v>
      </c>
      <c r="G34" s="40">
        <f>SUM(G35:G37)</f>
        <v>0</v>
      </c>
      <c r="H34" s="40">
        <f>SUM(H35:H37)</f>
        <v>0</v>
      </c>
    </row>
    <row r="35" spans="1:8" ht="15.75" customHeight="1" hidden="1">
      <c r="A35" s="65"/>
      <c r="B35" s="65" t="s">
        <v>173</v>
      </c>
      <c r="C35" s="66" t="s">
        <v>174</v>
      </c>
      <c r="D35" s="110">
        <f t="shared" si="0"/>
        <v>0</v>
      </c>
      <c r="E35" s="42"/>
      <c r="F35" s="42"/>
      <c r="G35" s="72"/>
      <c r="H35" s="42"/>
    </row>
    <row r="36" spans="1:8" ht="15.75" customHeight="1" hidden="1">
      <c r="A36" s="65"/>
      <c r="B36" s="65" t="s">
        <v>243</v>
      </c>
      <c r="C36" s="66" t="s">
        <v>244</v>
      </c>
      <c r="D36" s="110">
        <f t="shared" si="0"/>
        <v>0</v>
      </c>
      <c r="E36" s="42"/>
      <c r="F36" s="42"/>
      <c r="G36" s="72"/>
      <c r="H36" s="42"/>
    </row>
    <row r="37" spans="1:8" ht="14.25" customHeight="1" hidden="1">
      <c r="A37" s="65"/>
      <c r="B37" s="65" t="s">
        <v>233</v>
      </c>
      <c r="C37" s="66" t="s">
        <v>93</v>
      </c>
      <c r="D37" s="110">
        <f t="shared" si="0"/>
        <v>0</v>
      </c>
      <c r="E37" s="42"/>
      <c r="F37" s="42"/>
      <c r="G37" s="42"/>
      <c r="H37" s="42"/>
    </row>
    <row r="38" spans="1:8" ht="15" customHeight="1" hidden="1">
      <c r="A38" s="5" t="s">
        <v>175</v>
      </c>
      <c r="B38" s="5"/>
      <c r="C38" s="30" t="s">
        <v>176</v>
      </c>
      <c r="D38" s="110">
        <f t="shared" si="0"/>
        <v>0</v>
      </c>
      <c r="E38" s="40">
        <f>SUM(E39)</f>
        <v>0</v>
      </c>
      <c r="F38" s="40">
        <f>SUM(F39)</f>
        <v>0</v>
      </c>
      <c r="G38" s="40">
        <f>SUM(G39)</f>
        <v>0</v>
      </c>
      <c r="H38" s="40">
        <f>SUM(H39)</f>
        <v>0</v>
      </c>
    </row>
    <row r="39" spans="1:8" ht="23.25" customHeight="1" hidden="1">
      <c r="A39" s="65"/>
      <c r="B39" s="65" t="s">
        <v>177</v>
      </c>
      <c r="C39" s="66" t="s">
        <v>178</v>
      </c>
      <c r="D39" s="110">
        <f t="shared" si="0"/>
        <v>0</v>
      </c>
      <c r="E39" s="42"/>
      <c r="F39" s="42"/>
      <c r="G39" s="72"/>
      <c r="H39" s="42"/>
    </row>
    <row r="40" spans="1:8" ht="12.75" customHeight="1" hidden="1">
      <c r="A40" s="5" t="s">
        <v>72</v>
      </c>
      <c r="B40" s="5"/>
      <c r="C40" s="30" t="s">
        <v>73</v>
      </c>
      <c r="D40" s="110">
        <f t="shared" si="0"/>
        <v>0</v>
      </c>
      <c r="E40" s="40">
        <f>SUM(E41)</f>
        <v>0</v>
      </c>
      <c r="F40" s="40">
        <f>SUM(F41)</f>
        <v>0</v>
      </c>
      <c r="G40" s="40">
        <f>SUM(G41)</f>
        <v>0</v>
      </c>
      <c r="H40" s="40">
        <f>SUM(H41)</f>
        <v>0</v>
      </c>
    </row>
    <row r="41" spans="1:8" ht="15" customHeight="1" hidden="1">
      <c r="A41" s="65"/>
      <c r="B41" s="65" t="s">
        <v>179</v>
      </c>
      <c r="C41" s="66" t="s">
        <v>180</v>
      </c>
      <c r="D41" s="110">
        <f t="shared" si="0"/>
        <v>0</v>
      </c>
      <c r="E41" s="42"/>
      <c r="F41" s="42"/>
      <c r="G41" s="42"/>
      <c r="H41" s="42"/>
    </row>
    <row r="42" spans="1:8" ht="12.75">
      <c r="A42" s="5" t="s">
        <v>181</v>
      </c>
      <c r="B42" s="5"/>
      <c r="C42" s="30" t="s">
        <v>82</v>
      </c>
      <c r="D42" s="107">
        <f aca="true" t="shared" si="1" ref="D42:D56">E42+F42+G42+H42</f>
        <v>34789583</v>
      </c>
      <c r="E42" s="40">
        <f>SUM(E43:E52)</f>
        <v>27188875</v>
      </c>
      <c r="F42" s="40">
        <f>SUM(F43:F52)</f>
        <v>6281946</v>
      </c>
      <c r="G42" s="40">
        <f>SUM(G43:G52)</f>
        <v>1318762</v>
      </c>
      <c r="H42" s="40">
        <f>SUM(H43:H52)</f>
        <v>0</v>
      </c>
    </row>
    <row r="43" spans="1:8" ht="12.75">
      <c r="A43" s="65"/>
      <c r="B43" s="65" t="s">
        <v>182</v>
      </c>
      <c r="C43" s="66" t="s">
        <v>83</v>
      </c>
      <c r="D43" s="110">
        <f t="shared" si="1"/>
        <v>4301881</v>
      </c>
      <c r="E43" s="42">
        <v>3248400</v>
      </c>
      <c r="F43" s="42">
        <v>1053481</v>
      </c>
      <c r="G43" s="72"/>
      <c r="H43" s="42"/>
    </row>
    <row r="44" spans="1:8" ht="12.75">
      <c r="A44" s="65"/>
      <c r="B44" s="65" t="s">
        <v>183</v>
      </c>
      <c r="C44" s="66" t="s">
        <v>184</v>
      </c>
      <c r="D44" s="110">
        <f t="shared" si="1"/>
        <v>470186</v>
      </c>
      <c r="E44" s="42">
        <v>438163</v>
      </c>
      <c r="F44" s="42">
        <v>32023</v>
      </c>
      <c r="G44" s="72"/>
      <c r="H44" s="42"/>
    </row>
    <row r="45" spans="1:8" ht="12.75">
      <c r="A45" s="65"/>
      <c r="B45" s="65" t="s">
        <v>185</v>
      </c>
      <c r="C45" s="66" t="s">
        <v>186</v>
      </c>
      <c r="D45" s="110">
        <f t="shared" si="1"/>
        <v>1752559</v>
      </c>
      <c r="E45" s="42">
        <v>1690712</v>
      </c>
      <c r="F45" s="42">
        <v>61847</v>
      </c>
      <c r="G45" s="72"/>
      <c r="H45" s="42"/>
    </row>
    <row r="46" spans="1:8" ht="12.75">
      <c r="A46" s="65"/>
      <c r="B46" s="65" t="s">
        <v>187</v>
      </c>
      <c r="C46" s="66" t="s">
        <v>188</v>
      </c>
      <c r="D46" s="110">
        <f t="shared" si="1"/>
        <v>9702470</v>
      </c>
      <c r="E46" s="42">
        <v>7311517</v>
      </c>
      <c r="F46" s="42">
        <v>1415128</v>
      </c>
      <c r="G46" s="72">
        <v>975825</v>
      </c>
      <c r="H46" s="42"/>
    </row>
    <row r="47" spans="1:8" ht="12.75">
      <c r="A47" s="65"/>
      <c r="B47" s="65" t="s">
        <v>189</v>
      </c>
      <c r="C47" s="66" t="s">
        <v>190</v>
      </c>
      <c r="D47" s="110">
        <f t="shared" si="1"/>
        <v>955041</v>
      </c>
      <c r="E47" s="42">
        <v>907973</v>
      </c>
      <c r="F47" s="42">
        <v>47068</v>
      </c>
      <c r="G47" s="72"/>
      <c r="H47" s="42"/>
    </row>
    <row r="48" spans="1:8" ht="12.75">
      <c r="A48" s="65"/>
      <c r="B48" s="65" t="s">
        <v>191</v>
      </c>
      <c r="C48" s="66" t="s">
        <v>86</v>
      </c>
      <c r="D48" s="110">
        <f t="shared" si="1"/>
        <v>13249007</v>
      </c>
      <c r="E48" s="42">
        <v>10203793</v>
      </c>
      <c r="F48" s="42">
        <v>2702277</v>
      </c>
      <c r="G48" s="72">
        <v>342937</v>
      </c>
      <c r="H48" s="42"/>
    </row>
    <row r="49" spans="1:8" ht="12.75">
      <c r="A49" s="65"/>
      <c r="B49" s="65" t="s">
        <v>89</v>
      </c>
      <c r="C49" s="66" t="s">
        <v>90</v>
      </c>
      <c r="D49" s="110">
        <f t="shared" si="1"/>
        <v>1183429</v>
      </c>
      <c r="E49" s="42">
        <v>1146471</v>
      </c>
      <c r="F49" s="42">
        <v>36958</v>
      </c>
      <c r="G49" s="72"/>
      <c r="H49" s="42"/>
    </row>
    <row r="50" spans="1:8" ht="12.75">
      <c r="A50" s="65"/>
      <c r="B50" s="65" t="s">
        <v>192</v>
      </c>
      <c r="C50" s="66" t="s">
        <v>193</v>
      </c>
      <c r="D50" s="110">
        <f t="shared" si="1"/>
        <v>342606</v>
      </c>
      <c r="E50" s="42">
        <v>54551</v>
      </c>
      <c r="F50" s="42">
        <v>288055</v>
      </c>
      <c r="G50" s="72"/>
      <c r="H50" s="42"/>
    </row>
    <row r="51" spans="1:8" ht="12.75">
      <c r="A51" s="65"/>
      <c r="B51" s="65" t="s">
        <v>264</v>
      </c>
      <c r="C51" s="66" t="s">
        <v>265</v>
      </c>
      <c r="D51" s="110">
        <f t="shared" si="1"/>
        <v>566927</v>
      </c>
      <c r="E51" s="42">
        <v>285818</v>
      </c>
      <c r="F51" s="42">
        <v>281109</v>
      </c>
      <c r="G51" s="72"/>
      <c r="H51" s="42"/>
    </row>
    <row r="52" spans="1:8" ht="12.75">
      <c r="A52" s="65"/>
      <c r="B52" s="65" t="s">
        <v>92</v>
      </c>
      <c r="C52" s="66" t="s">
        <v>93</v>
      </c>
      <c r="D52" s="110">
        <f t="shared" si="1"/>
        <v>2265477</v>
      </c>
      <c r="E52" s="42">
        <v>1901477</v>
      </c>
      <c r="F52" s="42">
        <v>364000</v>
      </c>
      <c r="G52" s="72"/>
      <c r="H52" s="42"/>
    </row>
    <row r="53" spans="1:8" ht="12.75">
      <c r="A53" s="5" t="s">
        <v>200</v>
      </c>
      <c r="B53" s="5"/>
      <c r="C53" s="30" t="s">
        <v>121</v>
      </c>
      <c r="D53" s="107">
        <f t="shared" si="1"/>
        <v>8043082</v>
      </c>
      <c r="E53" s="40">
        <f>SUM(E54:E63)</f>
        <v>5646041</v>
      </c>
      <c r="F53" s="40">
        <f>SUM(F54:F63)</f>
        <v>1928722</v>
      </c>
      <c r="G53" s="40">
        <f>SUM(G54:G63)</f>
        <v>468319</v>
      </c>
      <c r="H53" s="40">
        <f>SUM(H54:H63)</f>
        <v>0</v>
      </c>
    </row>
    <row r="54" spans="1:8" ht="12.75">
      <c r="A54" s="65"/>
      <c r="B54" s="65" t="s">
        <v>201</v>
      </c>
      <c r="C54" s="66" t="s">
        <v>202</v>
      </c>
      <c r="D54" s="110">
        <f t="shared" si="1"/>
        <v>301734</v>
      </c>
      <c r="E54" s="42">
        <v>283634</v>
      </c>
      <c r="F54" s="42">
        <v>18100</v>
      </c>
      <c r="G54" s="72"/>
      <c r="H54" s="42"/>
    </row>
    <row r="55" spans="1:8" ht="12.75">
      <c r="A55" s="65"/>
      <c r="B55" s="65" t="s">
        <v>122</v>
      </c>
      <c r="C55" s="66" t="s">
        <v>123</v>
      </c>
      <c r="D55" s="110">
        <f t="shared" si="1"/>
        <v>1318500</v>
      </c>
      <c r="E55" s="42">
        <v>943400</v>
      </c>
      <c r="F55" s="42">
        <v>375100</v>
      </c>
      <c r="G55" s="72"/>
      <c r="H55" s="42"/>
    </row>
    <row r="56" spans="1:8" ht="13.5" customHeight="1">
      <c r="A56" s="65"/>
      <c r="B56" s="65" t="s">
        <v>124</v>
      </c>
      <c r="C56" s="66" t="s">
        <v>125</v>
      </c>
      <c r="D56" s="110">
        <f t="shared" si="1"/>
        <v>1137534</v>
      </c>
      <c r="E56" s="42">
        <v>644934</v>
      </c>
      <c r="F56" s="42">
        <v>492600</v>
      </c>
      <c r="G56" s="72"/>
      <c r="H56" s="42"/>
    </row>
    <row r="57" spans="1:8" ht="13.5" customHeight="1">
      <c r="A57" s="65"/>
      <c r="B57" s="65" t="s">
        <v>267</v>
      </c>
      <c r="C57" s="66"/>
      <c r="D57" s="110">
        <f aca="true" t="shared" si="2" ref="D57:D63">E57+F57+G57+H57</f>
        <v>15557</v>
      </c>
      <c r="E57" s="42">
        <v>15557</v>
      </c>
      <c r="F57" s="42"/>
      <c r="G57" s="72"/>
      <c r="H57" s="42"/>
    </row>
    <row r="58" spans="1:8" ht="25.5">
      <c r="A58" s="65"/>
      <c r="B58" s="65" t="s">
        <v>203</v>
      </c>
      <c r="C58" s="66" t="s">
        <v>204</v>
      </c>
      <c r="D58" s="110">
        <f t="shared" si="2"/>
        <v>1741970</v>
      </c>
      <c r="E58" s="42">
        <v>1492694</v>
      </c>
      <c r="F58" s="42">
        <v>249276</v>
      </c>
      <c r="G58" s="72"/>
      <c r="H58" s="42"/>
    </row>
    <row r="59" spans="1:8" ht="12.75">
      <c r="A59" s="65"/>
      <c r="B59" s="65" t="s">
        <v>205</v>
      </c>
      <c r="C59" s="66" t="s">
        <v>127</v>
      </c>
      <c r="D59" s="110">
        <f t="shared" si="2"/>
        <v>1483069</v>
      </c>
      <c r="E59" s="42">
        <v>877319</v>
      </c>
      <c r="F59" s="42">
        <v>283164</v>
      </c>
      <c r="G59" s="72">
        <v>322586</v>
      </c>
      <c r="H59" s="42"/>
    </row>
    <row r="60" spans="1:8" ht="12.75" customHeight="1">
      <c r="A60" s="65"/>
      <c r="B60" s="65" t="s">
        <v>206</v>
      </c>
      <c r="C60" s="66" t="s">
        <v>128</v>
      </c>
      <c r="D60" s="110">
        <f t="shared" si="2"/>
        <v>1039422</v>
      </c>
      <c r="E60" s="42">
        <v>511033</v>
      </c>
      <c r="F60" s="42">
        <v>382656</v>
      </c>
      <c r="G60" s="72">
        <v>145733</v>
      </c>
      <c r="H60" s="42"/>
    </row>
    <row r="61" spans="1:8" ht="12.75" customHeight="1">
      <c r="A61" s="65"/>
      <c r="B61" s="65" t="s">
        <v>268</v>
      </c>
      <c r="C61" s="66"/>
      <c r="D61" s="110">
        <f t="shared" si="2"/>
        <v>533115</v>
      </c>
      <c r="E61" s="42">
        <v>528344</v>
      </c>
      <c r="F61" s="42">
        <v>4771</v>
      </c>
      <c r="G61" s="72"/>
      <c r="H61" s="42"/>
    </row>
    <row r="62" spans="1:8" ht="12.75">
      <c r="A62" s="65"/>
      <c r="B62" s="65" t="s">
        <v>207</v>
      </c>
      <c r="C62" s="66" t="s">
        <v>193</v>
      </c>
      <c r="D62" s="110">
        <f t="shared" si="2"/>
        <v>52393</v>
      </c>
      <c r="E62" s="42">
        <v>6338</v>
      </c>
      <c r="F62" s="42">
        <v>46055</v>
      </c>
      <c r="G62" s="42"/>
      <c r="H62" s="42"/>
    </row>
    <row r="63" spans="1:10" ht="12.75">
      <c r="A63" s="65"/>
      <c r="B63" s="65" t="s">
        <v>208</v>
      </c>
      <c r="C63" s="66" t="s">
        <v>93</v>
      </c>
      <c r="D63" s="110">
        <f t="shared" si="2"/>
        <v>419788</v>
      </c>
      <c r="E63" s="42">
        <v>342788</v>
      </c>
      <c r="F63" s="42">
        <v>77000</v>
      </c>
      <c r="G63" s="42"/>
      <c r="H63" s="42"/>
      <c r="J63" t="s">
        <v>273</v>
      </c>
    </row>
    <row r="64" spans="1:8" ht="12.75">
      <c r="A64" s="138" t="s">
        <v>133</v>
      </c>
      <c r="B64" s="139"/>
      <c r="C64" s="140"/>
      <c r="D64" s="107">
        <f>D53+D42</f>
        <v>42832665</v>
      </c>
      <c r="E64" s="107">
        <f>E53+E42</f>
        <v>32834916</v>
      </c>
      <c r="F64" s="107">
        <f>F53+F42</f>
        <v>8210668</v>
      </c>
      <c r="G64" s="107">
        <f>G53+G42</f>
        <v>1787081</v>
      </c>
      <c r="H64" s="107">
        <f>H53+H42</f>
        <v>0</v>
      </c>
    </row>
    <row r="65" spans="1:4" ht="12.75">
      <c r="A65" s="75"/>
      <c r="B65" s="76"/>
      <c r="C65" s="77"/>
      <c r="D65" s="111"/>
    </row>
    <row r="66" spans="1:4" ht="12.75">
      <c r="A66" s="75"/>
      <c r="B66" s="76"/>
      <c r="C66" s="77"/>
      <c r="D66" s="111"/>
    </row>
    <row r="67" spans="1:4" ht="12.75">
      <c r="A67" s="75"/>
      <c r="B67" s="76"/>
      <c r="C67" s="77"/>
      <c r="D67" s="111"/>
    </row>
    <row r="68" spans="1:4" ht="12.75">
      <c r="A68" s="75"/>
      <c r="B68" s="76"/>
      <c r="C68" s="77"/>
      <c r="D68" s="111"/>
    </row>
    <row r="69" spans="1:4" ht="12.75">
      <c r="A69" s="75"/>
      <c r="B69" s="76"/>
      <c r="C69" s="77"/>
      <c r="D69" s="111"/>
    </row>
    <row r="70" spans="1:4" ht="12.75">
      <c r="A70" s="75"/>
      <c r="B70" s="76"/>
      <c r="C70" s="77"/>
      <c r="D70" s="111"/>
    </row>
    <row r="71" spans="1:4" ht="12.75">
      <c r="A71" s="75"/>
      <c r="B71" s="76"/>
      <c r="C71" s="77"/>
      <c r="D71" s="111"/>
    </row>
    <row r="72" spans="1:4" ht="12.75">
      <c r="A72" s="75"/>
      <c r="B72" s="76"/>
      <c r="C72" s="77"/>
      <c r="D72" s="111"/>
    </row>
    <row r="73" spans="1:4" ht="12.75">
      <c r="A73" s="75"/>
      <c r="B73" s="76"/>
      <c r="C73" s="77"/>
      <c r="D73" s="111"/>
    </row>
    <row r="74" spans="1:4" ht="12.75">
      <c r="A74" s="75"/>
      <c r="B74" s="76"/>
      <c r="C74" s="77"/>
      <c r="D74" s="111"/>
    </row>
    <row r="75" spans="1:4" ht="12.75">
      <c r="A75" s="75"/>
      <c r="B75" s="76"/>
      <c r="C75" s="77"/>
      <c r="D75" s="111"/>
    </row>
    <row r="76" spans="1:4" ht="12.75">
      <c r="A76" s="75"/>
      <c r="B76" s="76"/>
      <c r="C76" s="77"/>
      <c r="D76" s="111"/>
    </row>
    <row r="77" spans="1:4" ht="12.75">
      <c r="A77" s="75"/>
      <c r="B77" s="76"/>
      <c r="C77" s="77"/>
      <c r="D77" s="111"/>
    </row>
    <row r="78" spans="1:4" ht="12.75">
      <c r="A78" s="75"/>
      <c r="B78" s="76"/>
      <c r="C78" s="77"/>
      <c r="D78" s="111"/>
    </row>
    <row r="79" spans="1:4" ht="12.75">
      <c r="A79" s="75"/>
      <c r="B79" s="76"/>
      <c r="C79" s="77"/>
      <c r="D79" s="111"/>
    </row>
    <row r="80" spans="1:4" ht="12.75">
      <c r="A80" s="75"/>
      <c r="B80" s="76"/>
      <c r="C80" s="77"/>
      <c r="D80" s="111"/>
    </row>
    <row r="81" spans="1:4" ht="12.75">
      <c r="A81" s="75"/>
      <c r="B81" s="76"/>
      <c r="C81" s="77"/>
      <c r="D81" s="111"/>
    </row>
    <row r="82" spans="1:4" ht="12.75">
      <c r="A82" s="75"/>
      <c r="B82" s="76"/>
      <c r="C82" s="77"/>
      <c r="D82" s="111"/>
    </row>
    <row r="83" spans="1:4" ht="12.75">
      <c r="A83" s="75"/>
      <c r="B83" s="76"/>
      <c r="C83" s="77"/>
      <c r="D83" s="111"/>
    </row>
    <row r="84" spans="1:4" ht="12.75">
      <c r="A84" s="75"/>
      <c r="B84" s="76"/>
      <c r="C84" s="77"/>
      <c r="D84" s="111"/>
    </row>
    <row r="85" spans="1:4" ht="12.75">
      <c r="A85" s="75"/>
      <c r="B85" s="76"/>
      <c r="C85" s="77"/>
      <c r="D85" s="111"/>
    </row>
    <row r="86" spans="1:4" ht="12.75">
      <c r="A86" s="75"/>
      <c r="B86" s="76"/>
      <c r="C86" s="77"/>
      <c r="D86" s="111"/>
    </row>
    <row r="87" spans="1:4" ht="12.75">
      <c r="A87" s="75"/>
      <c r="B87" s="76"/>
      <c r="C87" s="77"/>
      <c r="D87" s="111"/>
    </row>
    <row r="88" spans="1:4" ht="12.75">
      <c r="A88" s="75"/>
      <c r="B88" s="76"/>
      <c r="C88" s="77"/>
      <c r="D88" s="111"/>
    </row>
    <row r="89" spans="1:4" ht="12.75">
      <c r="A89" s="75"/>
      <c r="B89" s="76"/>
      <c r="C89" s="77"/>
      <c r="D89" s="111"/>
    </row>
    <row r="90" spans="1:4" ht="12.75">
      <c r="A90" s="53"/>
      <c r="B90" s="78"/>
      <c r="C90" s="79"/>
      <c r="D90" s="111"/>
    </row>
    <row r="91" spans="1:4" ht="12.75">
      <c r="A91" s="53"/>
      <c r="B91" s="78"/>
      <c r="C91" s="79"/>
      <c r="D91" s="111"/>
    </row>
    <row r="92" spans="1:4" ht="12.75">
      <c r="A92" s="53"/>
      <c r="B92" s="78"/>
      <c r="C92" s="79"/>
      <c r="D92" s="111"/>
    </row>
    <row r="93" spans="1:4" ht="12.75">
      <c r="A93" s="53"/>
      <c r="B93" s="78"/>
      <c r="C93" s="79"/>
      <c r="D93" s="111"/>
    </row>
    <row r="94" spans="1:4" ht="12.75">
      <c r="A94" s="53"/>
      <c r="B94" s="78"/>
      <c r="C94" s="79"/>
      <c r="D94" s="111"/>
    </row>
    <row r="95" spans="1:4" ht="12.75">
      <c r="A95" s="53"/>
      <c r="B95" s="78"/>
      <c r="C95" s="79"/>
      <c r="D95" s="111"/>
    </row>
    <row r="96" spans="1:4" ht="12.75">
      <c r="A96" s="53"/>
      <c r="B96" s="78"/>
      <c r="C96" s="79"/>
      <c r="D96" s="111"/>
    </row>
    <row r="97" spans="1:4" ht="12.75">
      <c r="A97" s="53"/>
      <c r="B97" s="78"/>
      <c r="C97" s="79"/>
      <c r="D97" s="111"/>
    </row>
    <row r="98" spans="1:4" ht="12.75">
      <c r="A98" s="53"/>
      <c r="B98" s="78"/>
      <c r="C98" s="79"/>
      <c r="D98" s="111"/>
    </row>
    <row r="99" spans="1:4" ht="12.75">
      <c r="A99" s="53"/>
      <c r="B99" s="78"/>
      <c r="C99" s="79"/>
      <c r="D99" s="111"/>
    </row>
    <row r="100" spans="1:4" ht="12.75">
      <c r="A100" s="53"/>
      <c r="B100" s="78"/>
      <c r="C100" s="79"/>
      <c r="D100" s="111"/>
    </row>
    <row r="101" spans="1:4" ht="12.75">
      <c r="A101" s="53"/>
      <c r="B101" s="78"/>
      <c r="C101" s="79"/>
      <c r="D101" s="111"/>
    </row>
  </sheetData>
  <sheetProtection/>
  <mergeCells count="10">
    <mergeCell ref="G7:G9"/>
    <mergeCell ref="D7:D9"/>
    <mergeCell ref="A5:H5"/>
    <mergeCell ref="H7:H9"/>
    <mergeCell ref="A64:C64"/>
    <mergeCell ref="E7:E9"/>
    <mergeCell ref="C7:C9"/>
    <mergeCell ref="B7:B9"/>
    <mergeCell ref="A7:A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Zgierzu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</dc:creator>
  <cp:keywords/>
  <dc:description/>
  <cp:lastModifiedBy>a_fijalkowska</cp:lastModifiedBy>
  <cp:lastPrinted>2008-12-02T11:37:25Z</cp:lastPrinted>
  <dcterms:created xsi:type="dcterms:W3CDTF">2005-12-08T13:41:10Z</dcterms:created>
  <dcterms:modified xsi:type="dcterms:W3CDTF">2008-12-17T08:12:49Z</dcterms:modified>
  <cp:category/>
  <cp:version/>
  <cp:contentType/>
  <cp:contentStatus/>
</cp:coreProperties>
</file>